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<sst xmlns="http://schemas.openxmlformats.org/spreadsheetml/2006/main" count="339" uniqueCount="308">
  <si>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</si>
  <si>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</si>
  <si>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</si>
  <si>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</si>
  <si>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</si>
  <si>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</si>
  <si>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</si>
  <si>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</si>
  <si>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</si>
  <si>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</si>
  <si>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</si>
  <si>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</si>
  <si>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</si>
  <si>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</si>
  <si>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</si>
  <si>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</si>
  <si>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</si>
  <si>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</si>
  <si>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</si>
  <si>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</si>
  <si>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</si>
  <si>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</si>
  <si>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</si>
  <si>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</si>
  <si>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</si>
  <si>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</si>
  <si>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</si>
  <si>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</si>
  <si>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</si>
  <si>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</si>
  <si>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</si>
  <si>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</si>
  <si>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</si>
  <si>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</si>
  <si>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</si>
  <si>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</si>
  <si>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</si>
  <si>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</si>
  <si>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</si>
  <si>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</si>
  <si>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</si>
  <si>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</si>
  <si>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</si>
  <si>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</si>
  <si>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</si>
  <si>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</si>
  <si>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</si>
  <si>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</si>
  <si>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</si>
  <si>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</si>
  <si>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</si>
  <si>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</si>
  <si>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</si>
  <si>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</si>
  <si>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</si>
  <si>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</si>
  <si>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</si>
  <si>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</si>
  <si>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</si>
  <si>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</si>
  <si>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</si>
  <si>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</si>
  <si>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</si>
  <si>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</si>
  <si>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</si>
  <si>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</si>
  <si>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</si>
  <si>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</si>
  <si>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</si>
  <si>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</si>
  <si>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</si>
  <si>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</si>
  <si>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</si>
  <si>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</si>
  <si>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</si>
  <si>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</si>
  <si>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</si>
  <si>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</si>
  <si>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</si>
  <si>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</si>
  <si>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</si>
  <si>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</si>
  <si>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</si>
  <si>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</si>
  <si>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</si>
  <si>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</si>
  <si>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</si>
  <si>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</si>
  <si>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</si>
  <si>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</si>
  <si>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</si>
  <si>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</si>
  <si>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</si>
  <si>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</si>
  <si>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</si>
  <si>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</si>
  <si>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</si>
  <si>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</si>
  <si>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</si>
  <si>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</si>
  <si>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</si>
  <si>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</si>
  <si>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</si>
  <si>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</si>
  <si>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</si>
  <si>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</si>
  <si>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</si>
  <si>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</si>
  <si>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</si>
  <si>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</si>
  <si>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</si>
  <si>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</si>
  <si>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</si>
  <si>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</si>
  <si>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</si>
  <si>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</si>
  <si>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</si>
  <si>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</si>
  <si>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</si>
  <si>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</si>
  <si>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</si>
  <si>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</si>
  <si>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</si>
  <si>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</si>
  <si>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</si>
  <si>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</si>
  <si>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</si>
  <si>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</si>
  <si>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</si>
  <si>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</si>
  <si>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</si>
  <si>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</si>
  <si>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</si>
  <si>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</si>
  <si>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</si>
  <si>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</si>
  <si>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</si>
  <si>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</si>
  <si>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</si>
  <si>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</si>
  <si>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</si>
  <si>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</si>
  <si>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</si>
  <si>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</si>
  <si>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</si>
  <si>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</si>
  <si>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</si>
  <si>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</si>
  <si>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</si>
  <si>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</si>
  <si>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</si>
  <si>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</si>
  <si>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</si>
  <si>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</si>
  <si>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</si>
  <si>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</si>
  <si>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</si>
  <si>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</si>
  <si>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</si>
  <si>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</si>
  <si>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</si>
  <si>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</si>
  <si>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</si>
  <si>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</si>
  <si>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</si>
  <si>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</si>
  <si>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</si>
  <si>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</si>
  <si>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</si>
  <si>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</si>
  <si>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</si>
  <si>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</si>
  <si>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</si>
  <si>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</si>
  <si>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</si>
  <si>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</si>
  <si>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</si>
  <si>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</si>
  <si>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</si>
  <si>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</si>
  <si>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</si>
  <si>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</si>
  <si>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</si>
  <si>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</si>
  <si>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</si>
  <si>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</si>
  <si>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</si>
  <si>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</si>
  <si>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</si>
  <si>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</si>
  <si>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</si>
  <si>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</si>
  <si>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</si>
  <si>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</si>
  <si>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</si>
  <si>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</si>
  <si>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</si>
  <si>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</si>
  <si>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</si>
  <si>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</si>
  <si>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</si>
  <si>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</si>
  <si>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</si>
  <si>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</si>
  <si>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</si>
  <si>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</si>
  <si>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</si>
  <si>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</si>
  <si>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</si>
  <si>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</si>
  <si>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</si>
  <si>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</si>
  <si>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</si>
  <si>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</si>
  <si>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</si>
  <si>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</si>
  <si>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</si>
  <si>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</si>
  <si>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</si>
  <si>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</si>
  <si>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</si>
  <si>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</si>
  <si>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</si>
  <si>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</si>
  <si>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</si>
  <si>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</si>
  <si>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</si>
  <si>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</si>
  <si>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</si>
  <si>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</si>
  <si>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</si>
  <si>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</si>
  <si>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</si>
  <si>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</si>
  <si>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</si>
  <si>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</si>
  <si>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</si>
  <si>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</si>
  <si>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</si>
  <si>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</si>
  <si>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</si>
  <si>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</si>
  <si>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</si>
  <si>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</si>
  <si>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</si>
  <si>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</si>
  <si>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</si>
  <si>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</si>
  <si>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</si>
  <si>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</si>
  <si>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</si>
  <si>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</si>
  <si>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</si>
  <si>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</si>
  <si>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</si>
  <si>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</si>
  <si>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</si>
  <si>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</si>
  <si>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</si>
  <si>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</si>
  <si>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</si>
  <si>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</si>
  <si>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</si>
  <si>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</si>
  <si>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</si>
  <si>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</si>
  <si>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</si>
  <si>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</si>
  <si>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</si>
  <si>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</si>
  <si>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</si>
  <si>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</si>
  <si>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</si>
  <si>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</si>
  <si>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</si>
  <si>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</si>
  <si>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</si>
  <si>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</si>
  <si>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</si>
  <si>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</si>
  <si>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</si>
  <si>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</si>
  <si>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</si>
  <si>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</si>
  <si>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</si>
  <si>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</si>
  <si>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</si>
  <si>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</si>
  <si>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</si>
  <si>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</si>
  <si>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</si>
  <si>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</si>
  <si>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</si>
  <si>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</si>
  <si>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</si>
  <si>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</si>
  <si>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</si>
  <si>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</si>
  <si>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</si>
  <si>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</si>
  <si>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</si>
  <si>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</si>
  <si>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</si>
  <si>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</si>
  <si>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stanje na dan 31.3.2012.</t>
  </si>
  <si>
    <t xml:space="preserve">u razdoblju 1.1.2012 do 31.3.2012. </t>
  </si>
  <si>
    <t>31.3.2013.</t>
  </si>
  <si>
    <t>u razdoblju 1.1.2013 do 31.3.2013.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</si>
</sst>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9" xfId="22" applyFont="1" applyBorder="1">
      <alignment/>
      <protection/>
    </xf>
    <xf numFmtId="0" fontId="0" fillId="0" borderId="1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2" xfId="22" applyFont="1" applyFill="1" applyBorder="1" applyAlignment="1" applyProtection="1">
      <alignment horizontal="left" vertical="center" wrapText="1"/>
      <protection hidden="1"/>
    </xf>
    <xf numFmtId="0" fontId="0" fillId="0" borderId="11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1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5" fillId="0" borderId="0" xfId="22" applyFont="1" applyBorder="1" applyAlignment="1" applyProtection="1">
      <alignment horizontal="right" vertical="center" wrapText="1"/>
      <protection hidden="1"/>
    </xf>
    <xf numFmtId="0" fontId="15" fillId="0" borderId="0" xfId="22" applyFont="1" applyBorder="1" applyAlignment="1" applyProtection="1">
      <alignment horizontal="right"/>
      <protection hidden="1"/>
    </xf>
    <xf numFmtId="0" fontId="15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22" applyFont="1" applyFill="1" applyBorder="1" applyAlignment="1" applyProtection="1">
      <alignment horizontal="left" vertical="center"/>
      <protection hidden="1"/>
    </xf>
    <xf numFmtId="0" fontId="0" fillId="0" borderId="12" xfId="22" applyFont="1" applyFill="1" applyBorder="1" applyAlignment="1" applyProtection="1">
      <alignment/>
      <protection hidden="1"/>
    </xf>
    <xf numFmtId="0" fontId="0" fillId="0" borderId="12" xfId="22" applyFont="1" applyBorder="1" applyAlignment="1" applyProtection="1">
      <alignment wrapText="1"/>
      <protection hidden="1"/>
    </xf>
    <xf numFmtId="0" fontId="0" fillId="0" borderId="11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1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2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2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1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 indent="2"/>
      <protection hidden="1"/>
    </xf>
    <xf numFmtId="0" fontId="0" fillId="0" borderId="12" xfId="22" applyFont="1" applyBorder="1" applyAlignment="1" applyProtection="1">
      <alignment horizontal="left" vertical="top" wrapText="1" indent="2"/>
      <protection hidden="1"/>
    </xf>
    <xf numFmtId="0" fontId="0" fillId="0" borderId="11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1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22" applyNumberFormat="1" applyFont="1" applyBorder="1" applyAlignment="1" applyProtection="1">
      <alignment horizontal="center" vertical="center"/>
      <protection hidden="1" locked="0"/>
    </xf>
    <xf numFmtId="0" fontId="0" fillId="0" borderId="11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9" xfId="22" applyFont="1" applyBorder="1" applyProtection="1">
      <alignment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vertical="center"/>
      <protection hidden="1"/>
    </xf>
    <xf numFmtId="0" fontId="17" fillId="0" borderId="12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1" xfId="22" applyFont="1" applyBorder="1" applyAlignment="1" applyProtection="1">
      <alignment horizontal="left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3" xfId="15" applyFont="1" applyBorder="1" applyAlignment="1">
      <alignment/>
      <protection/>
    </xf>
    <xf numFmtId="0" fontId="7" fillId="0" borderId="11" xfId="22" applyFont="1" applyBorder="1" applyAlignment="1" applyProtection="1">
      <alignment vertical="center"/>
      <protection hidden="1"/>
    </xf>
    <xf numFmtId="0" fontId="0" fillId="0" borderId="14" xfId="22" applyFont="1" applyBorder="1" applyProtection="1">
      <alignment/>
      <protection hidden="1"/>
    </xf>
    <xf numFmtId="0" fontId="0" fillId="0" borderId="14" xfId="22" applyFont="1" applyBorder="1">
      <alignment/>
      <protection/>
    </xf>
    <xf numFmtId="0" fontId="0" fillId="0" borderId="15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6" xfId="22" applyFont="1" applyFill="1" applyBorder="1" applyAlignment="1" applyProtection="1">
      <alignment horizontal="right" vertical="top" wrapText="1"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7" xfId="22" applyFont="1" applyFill="1" applyBorder="1" applyProtection="1">
      <alignment/>
      <protection hidden="1"/>
    </xf>
    <xf numFmtId="0" fontId="0" fillId="0" borderId="18" xfId="22" applyFont="1" applyFill="1" applyBorder="1" applyProtection="1">
      <alignment/>
      <protection hidden="1"/>
    </xf>
    <xf numFmtId="0" fontId="7" fillId="0" borderId="17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6" xfId="0" applyNumberFormat="1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>
      <alignment/>
    </xf>
    <xf numFmtId="3" fontId="3" fillId="0" borderId="8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6" xfId="0" applyNumberFormat="1" applyFont="1" applyFill="1" applyBorder="1" applyAlignment="1" applyProtection="1">
      <alignment/>
      <protection locked="0"/>
    </xf>
    <xf numFmtId="3" fontId="3" fillId="0" borderId="6" xfId="0" applyNumberFormat="1" applyFont="1" applyFill="1" applyBorder="1" applyAlignment="1">
      <alignment/>
    </xf>
    <xf numFmtId="3" fontId="6" fillId="2" borderId="1" xfId="0" applyNumberFormat="1" applyFont="1" applyFill="1" applyBorder="1" applyAlignment="1" applyProtection="1">
      <alignment vertical="center"/>
      <protection hidden="1"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  <xf numFmtId="0" fontId="0" fillId="0" borderId="17" xfId="22" applyFont="1" applyFill="1" applyBorder="1" applyAlignment="1">
      <alignment horizontal="left"/>
      <protection/>
    </xf>
    <xf numFmtId="0" fontId="0" fillId="0" borderId="18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 vertical="center"/>
      <protection hidden="1"/>
    </xf>
    <xf numFmtId="0" fontId="4" fillId="0" borderId="16" xfId="21" applyFont="1" applyFill="1" applyBorder="1" applyAlignment="1" applyProtection="1">
      <alignment/>
      <protection hidden="1" locked="0"/>
    </xf>
    <xf numFmtId="0" fontId="0" fillId="0" borderId="0" xfId="22" applyFont="1" applyBorder="1" applyAlignment="1">
      <alignment horizontal="center" vertical="center"/>
      <protection/>
    </xf>
    <xf numFmtId="0" fontId="0" fillId="0" borderId="11" xfId="22" applyFont="1" applyBorder="1" applyAlignment="1" applyProtection="1">
      <alignment horizontal="center" vertical="center"/>
      <protection hidden="1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9" xfId="22" applyFont="1" applyBorder="1" applyAlignment="1" applyProtection="1">
      <alignment horizontal="center"/>
      <protection hidden="1"/>
    </xf>
    <xf numFmtId="0" fontId="7" fillId="0" borderId="16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49" fontId="7" fillId="0" borderId="16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8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22" applyFont="1" applyFill="1" applyBorder="1" applyAlignment="1">
      <alignment/>
      <protection/>
    </xf>
    <xf numFmtId="0" fontId="0" fillId="0" borderId="18" xfId="22" applyFont="1" applyFill="1" applyBorder="1" applyAlignment="1">
      <alignment/>
      <protection/>
    </xf>
    <xf numFmtId="0" fontId="0" fillId="0" borderId="0" xfId="22" applyFont="1" applyBorder="1" applyAlignment="1" applyProtection="1">
      <alignment horizontal="center" vertical="top"/>
      <protection hidden="1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3" xfId="15" applyFont="1" applyBorder="1" applyAlignment="1">
      <alignment/>
      <protection/>
    </xf>
    <xf numFmtId="0" fontId="7" fillId="0" borderId="19" xfId="22" applyFont="1" applyBorder="1" applyAlignment="1">
      <alignment/>
      <protection/>
    </xf>
    <xf numFmtId="0" fontId="7" fillId="0" borderId="9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20" xfId="22" applyFont="1" applyBorder="1" applyAlignment="1" applyProtection="1">
      <alignment horizontal="center" vertical="top"/>
      <protection hidden="1"/>
    </xf>
    <xf numFmtId="0" fontId="0" fillId="0" borderId="20" xfId="22" applyFont="1" applyBorder="1" applyAlignment="1">
      <alignment horizontal="center"/>
      <protection/>
    </xf>
    <xf numFmtId="0" fontId="0" fillId="0" borderId="21" xfId="22" applyFont="1" applyBorder="1" applyAlignment="1">
      <alignment/>
      <protection/>
    </xf>
    <xf numFmtId="0" fontId="0" fillId="0" borderId="17" xfId="22" applyFont="1" applyFill="1" applyBorder="1" applyAlignment="1" applyProtection="1">
      <alignment horizontal="center" vertical="top"/>
      <protection hidden="1"/>
    </xf>
    <xf numFmtId="0" fontId="0" fillId="0" borderId="17" xfId="22" applyFont="1" applyFill="1" applyBorder="1" applyAlignment="1" applyProtection="1">
      <alignment horizontal="center"/>
      <protection hidden="1"/>
    </xf>
    <xf numFmtId="0" fontId="0" fillId="0" borderId="11" xfId="22" applyFont="1" applyBorder="1" applyAlignment="1" applyProtection="1">
      <alignment horizontal="right" vertical="center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49" fontId="4" fillId="0" borderId="16" xfId="21" applyNumberFormat="1" applyFont="1" applyFill="1" applyBorder="1" applyAlignment="1" applyProtection="1">
      <alignment horizontal="left" vertical="center"/>
      <protection hidden="1" locked="0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0" fontId="0" fillId="0" borderId="11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right"/>
      <protection hidden="1"/>
    </xf>
    <xf numFmtId="49" fontId="7" fillId="0" borderId="16" xfId="22" applyNumberFormat="1" applyFont="1" applyFill="1" applyBorder="1" applyAlignment="1" applyProtection="1">
      <alignment horizontal="left" vertical="center"/>
      <protection hidden="1" locked="0"/>
    </xf>
    <xf numFmtId="0" fontId="0" fillId="0" borderId="18" xfId="22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7" fillId="0" borderId="16" xfId="22" applyFont="1" applyFill="1" applyBorder="1" applyAlignment="1" applyProtection="1">
      <alignment horizontal="left" vertical="center"/>
      <protection hidden="1" locked="0"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7" xfId="22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/>
      <protection hidden="1" locked="0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17" xfId="22" applyFont="1" applyFill="1" applyBorder="1" applyAlignment="1">
      <alignment horizontal="left" vertical="center"/>
      <protection/>
    </xf>
    <xf numFmtId="1" fontId="7" fillId="0" borderId="16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8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1" xfId="22" applyFont="1" applyBorder="1" applyAlignment="1" applyProtection="1">
      <alignment horizontal="right" wrapText="1"/>
      <protection hidden="1"/>
    </xf>
    <xf numFmtId="0" fontId="7" fillId="0" borderId="11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15" fillId="0" borderId="11" xfId="22" applyFont="1" applyBorder="1" applyAlignment="1" applyProtection="1">
      <alignment horizontal="center" vertical="center" wrapText="1"/>
      <protection hidden="1"/>
    </xf>
    <xf numFmtId="0" fontId="15" fillId="0" borderId="0" xfId="22" applyFont="1" applyBorder="1" applyAlignment="1" applyProtection="1">
      <alignment horizontal="center" vertical="center" wrapText="1"/>
      <protection hidden="1"/>
    </xf>
    <xf numFmtId="0" fontId="15" fillId="0" borderId="12" xfId="22" applyFont="1" applyBorder="1" applyAlignment="1" applyProtection="1">
      <alignment horizontal="center" vertical="center" wrapText="1"/>
      <protection hidden="1"/>
    </xf>
    <xf numFmtId="0" fontId="0" fillId="0" borderId="11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view="pageBreakPreview" zoomScale="110" zoomScaleSheetLayoutView="110" workbookViewId="0" topLeftCell="A1">
      <selection activeCell="A32" sqref="A32:D32"/>
    </sheetView>
  </sheetViews>
  <sheetFormatPr defaultColWidth="9.140625" defaultRowHeight="12.75"/>
  <cols>
    <col min="1" max="1" width="9.140625" style="45" customWidth="1"/>
    <col min="2" max="2" width="13.00390625" style="45" customWidth="1"/>
    <col min="3" max="6" width="9.140625" style="45" customWidth="1"/>
    <col min="7" max="7" width="15.140625" style="45" customWidth="1"/>
    <col min="8" max="8" width="19.28125" style="45" customWidth="1"/>
    <col min="9" max="9" width="14.421875" style="45" customWidth="1"/>
    <col min="10" max="16384" width="9.140625" style="45" customWidth="1"/>
  </cols>
  <sheetData>
    <row r="1" spans="1:9" ht="12.75">
      <c r="A1" s="172" t="s">
        <v>201</v>
      </c>
      <c r="B1" s="173"/>
      <c r="C1" s="173"/>
      <c r="D1" s="43"/>
      <c r="E1" s="43"/>
      <c r="F1" s="43"/>
      <c r="G1" s="43"/>
      <c r="H1" s="43"/>
      <c r="I1" s="44"/>
    </row>
    <row r="2" spans="1:9" ht="12.75">
      <c r="A2" s="202" t="s">
        <v>202</v>
      </c>
      <c r="B2" s="203"/>
      <c r="C2" s="203"/>
      <c r="D2" s="204"/>
      <c r="E2" s="48">
        <v>41275</v>
      </c>
      <c r="F2" s="49"/>
      <c r="G2" s="50" t="s">
        <v>203</v>
      </c>
      <c r="H2" s="48" t="s">
        <v>306</v>
      </c>
      <c r="I2" s="51"/>
    </row>
    <row r="3" spans="1:9" ht="12.75">
      <c r="A3" s="52"/>
      <c r="B3" s="53"/>
      <c r="C3" s="53"/>
      <c r="D3" s="53"/>
      <c r="E3" s="54"/>
      <c r="F3" s="54"/>
      <c r="G3" s="53"/>
      <c r="H3" s="53"/>
      <c r="I3" s="55"/>
    </row>
    <row r="4" spans="1:9" s="56" customFormat="1" ht="12.75">
      <c r="A4" s="205" t="s">
        <v>268</v>
      </c>
      <c r="B4" s="206"/>
      <c r="C4" s="206"/>
      <c r="D4" s="206"/>
      <c r="E4" s="206"/>
      <c r="F4" s="206"/>
      <c r="G4" s="206"/>
      <c r="H4" s="206"/>
      <c r="I4" s="207"/>
    </row>
    <row r="5" spans="1:9" s="56" customFormat="1" ht="12.75">
      <c r="A5" s="57"/>
      <c r="B5" s="58"/>
      <c r="C5" s="58"/>
      <c r="D5" s="58"/>
      <c r="E5" s="59"/>
      <c r="F5" s="60"/>
      <c r="G5" s="61"/>
      <c r="H5" s="62"/>
      <c r="I5" s="63"/>
    </row>
    <row r="6" spans="1:9" ht="12.75">
      <c r="A6" s="208" t="s">
        <v>204</v>
      </c>
      <c r="B6" s="209"/>
      <c r="C6" s="159" t="s">
        <v>272</v>
      </c>
      <c r="D6" s="160"/>
      <c r="E6" s="47"/>
      <c r="F6" s="47"/>
      <c r="G6" s="47"/>
      <c r="H6" s="47"/>
      <c r="I6" s="64"/>
    </row>
    <row r="7" spans="1:9" ht="12.75">
      <c r="A7" s="65"/>
      <c r="B7" s="66"/>
      <c r="C7" s="67"/>
      <c r="D7" s="67"/>
      <c r="E7" s="47"/>
      <c r="F7" s="47"/>
      <c r="G7" s="47"/>
      <c r="H7" s="47"/>
      <c r="I7" s="64"/>
    </row>
    <row r="8" spans="1:9" ht="12.75">
      <c r="A8" s="180" t="s">
        <v>205</v>
      </c>
      <c r="B8" s="181"/>
      <c r="C8" s="159" t="s">
        <v>273</v>
      </c>
      <c r="D8" s="160"/>
      <c r="E8" s="47"/>
      <c r="F8" s="47"/>
      <c r="G8" s="47"/>
      <c r="H8" s="47"/>
      <c r="I8" s="68"/>
    </row>
    <row r="9" spans="1:9" ht="12.75">
      <c r="A9" s="69"/>
      <c r="B9" s="70"/>
      <c r="C9" s="71"/>
      <c r="D9" s="72"/>
      <c r="E9" s="67"/>
      <c r="F9" s="67"/>
      <c r="G9" s="67"/>
      <c r="H9" s="67"/>
      <c r="I9" s="68"/>
    </row>
    <row r="10" spans="1:9" ht="12.75">
      <c r="A10" s="180" t="s">
        <v>206</v>
      </c>
      <c r="B10" s="200"/>
      <c r="C10" s="159" t="s">
        <v>274</v>
      </c>
      <c r="D10" s="160"/>
      <c r="E10" s="67"/>
      <c r="F10" s="67"/>
      <c r="G10" s="67"/>
      <c r="H10" s="67"/>
      <c r="I10" s="68"/>
    </row>
    <row r="11" spans="1:9" ht="12.75">
      <c r="A11" s="201"/>
      <c r="B11" s="200"/>
      <c r="C11" s="67"/>
      <c r="D11" s="67"/>
      <c r="E11" s="67"/>
      <c r="F11" s="67"/>
      <c r="G11" s="67"/>
      <c r="H11" s="67"/>
      <c r="I11" s="68"/>
    </row>
    <row r="12" spans="1:9" ht="12.75">
      <c r="A12" s="185" t="s">
        <v>207</v>
      </c>
      <c r="B12" s="186"/>
      <c r="C12" s="191" t="s">
        <v>275</v>
      </c>
      <c r="D12" s="197"/>
      <c r="E12" s="197"/>
      <c r="F12" s="197"/>
      <c r="G12" s="197"/>
      <c r="H12" s="197"/>
      <c r="I12" s="188"/>
    </row>
    <row r="13" spans="1:9" ht="12.75">
      <c r="A13" s="65"/>
      <c r="B13" s="66"/>
      <c r="C13" s="73"/>
      <c r="D13" s="67"/>
      <c r="E13" s="67"/>
      <c r="F13" s="67"/>
      <c r="G13" s="67"/>
      <c r="H13" s="67"/>
      <c r="I13" s="68"/>
    </row>
    <row r="14" spans="1:9" ht="12.75">
      <c r="A14" s="185" t="s">
        <v>208</v>
      </c>
      <c r="B14" s="186"/>
      <c r="C14" s="198">
        <v>21000</v>
      </c>
      <c r="D14" s="199"/>
      <c r="E14" s="67"/>
      <c r="F14" s="191" t="s">
        <v>276</v>
      </c>
      <c r="G14" s="197"/>
      <c r="H14" s="197"/>
      <c r="I14" s="188"/>
    </row>
    <row r="15" spans="1:9" ht="12.75">
      <c r="A15" s="65"/>
      <c r="B15" s="66"/>
      <c r="C15" s="67"/>
      <c r="D15" s="67"/>
      <c r="E15" s="67"/>
      <c r="F15" s="67"/>
      <c r="G15" s="67"/>
      <c r="H15" s="67"/>
      <c r="I15" s="68"/>
    </row>
    <row r="16" spans="1:9" ht="12.75">
      <c r="A16" s="185" t="s">
        <v>209</v>
      </c>
      <c r="B16" s="186"/>
      <c r="C16" s="191" t="s">
        <v>277</v>
      </c>
      <c r="D16" s="197"/>
      <c r="E16" s="197"/>
      <c r="F16" s="197"/>
      <c r="G16" s="197"/>
      <c r="H16" s="197"/>
      <c r="I16" s="188"/>
    </row>
    <row r="17" spans="1:9" ht="12.75">
      <c r="A17" s="65"/>
      <c r="B17" s="66"/>
      <c r="C17" s="67"/>
      <c r="D17" s="67"/>
      <c r="E17" s="67"/>
      <c r="F17" s="67"/>
      <c r="G17" s="67"/>
      <c r="H17" s="67"/>
      <c r="I17" s="68"/>
    </row>
    <row r="18" spans="1:9" ht="12.75">
      <c r="A18" s="185" t="s">
        <v>210</v>
      </c>
      <c r="B18" s="186"/>
      <c r="C18" s="149" t="s">
        <v>278</v>
      </c>
      <c r="D18" s="194"/>
      <c r="E18" s="194"/>
      <c r="F18" s="194"/>
      <c r="G18" s="194"/>
      <c r="H18" s="194"/>
      <c r="I18" s="195"/>
    </row>
    <row r="19" spans="1:9" ht="12.75">
      <c r="A19" s="65"/>
      <c r="B19" s="66"/>
      <c r="C19" s="73"/>
      <c r="D19" s="67"/>
      <c r="E19" s="67"/>
      <c r="F19" s="67"/>
      <c r="G19" s="67"/>
      <c r="H19" s="67"/>
      <c r="I19" s="68"/>
    </row>
    <row r="20" spans="1:9" ht="12.75">
      <c r="A20" s="185" t="s">
        <v>211</v>
      </c>
      <c r="B20" s="186"/>
      <c r="C20" s="149" t="s">
        <v>279</v>
      </c>
      <c r="D20" s="194"/>
      <c r="E20" s="194"/>
      <c r="F20" s="194"/>
      <c r="G20" s="194"/>
      <c r="H20" s="194"/>
      <c r="I20" s="195"/>
    </row>
    <row r="21" spans="1:9" ht="12.75">
      <c r="A21" s="65"/>
      <c r="B21" s="66"/>
      <c r="C21" s="73"/>
      <c r="D21" s="67"/>
      <c r="E21" s="67"/>
      <c r="F21" s="67"/>
      <c r="G21" s="67"/>
      <c r="H21" s="67"/>
      <c r="I21" s="68"/>
    </row>
    <row r="22" spans="1:9" ht="12.75">
      <c r="A22" s="185" t="s">
        <v>212</v>
      </c>
      <c r="B22" s="186"/>
      <c r="C22" s="74">
        <v>409</v>
      </c>
      <c r="D22" s="191" t="s">
        <v>276</v>
      </c>
      <c r="E22" s="146"/>
      <c r="F22" s="147"/>
      <c r="G22" s="185"/>
      <c r="H22" s="196"/>
      <c r="I22" s="75"/>
    </row>
    <row r="23" spans="1:9" ht="12.75">
      <c r="A23" s="65"/>
      <c r="B23" s="66"/>
      <c r="C23" s="67"/>
      <c r="D23" s="76"/>
      <c r="E23" s="76"/>
      <c r="F23" s="76"/>
      <c r="G23" s="76"/>
      <c r="H23" s="67"/>
      <c r="I23" s="68"/>
    </row>
    <row r="24" spans="1:9" ht="12.75">
      <c r="A24" s="185" t="s">
        <v>213</v>
      </c>
      <c r="B24" s="186"/>
      <c r="C24" s="74">
        <v>17</v>
      </c>
      <c r="D24" s="191" t="s">
        <v>280</v>
      </c>
      <c r="E24" s="146"/>
      <c r="F24" s="146"/>
      <c r="G24" s="147"/>
      <c r="H24" s="42" t="s">
        <v>214</v>
      </c>
      <c r="I24" s="77">
        <v>355</v>
      </c>
    </row>
    <row r="25" spans="1:9" ht="12.75">
      <c r="A25" s="65"/>
      <c r="B25" s="66"/>
      <c r="C25" s="67"/>
      <c r="D25" s="76"/>
      <c r="E25" s="76"/>
      <c r="F25" s="76"/>
      <c r="G25" s="66"/>
      <c r="H25" s="66" t="s">
        <v>269</v>
      </c>
      <c r="I25" s="78"/>
    </row>
    <row r="26" spans="1:9" ht="12.75">
      <c r="A26" s="185" t="s">
        <v>215</v>
      </c>
      <c r="B26" s="186"/>
      <c r="C26" s="79" t="s">
        <v>281</v>
      </c>
      <c r="D26" s="80"/>
      <c r="E26" s="81"/>
      <c r="F26" s="82"/>
      <c r="G26" s="148" t="s">
        <v>216</v>
      </c>
      <c r="H26" s="186"/>
      <c r="I26" s="83" t="s">
        <v>282</v>
      </c>
    </row>
    <row r="27" spans="1:9" ht="12.75">
      <c r="A27" s="65"/>
      <c r="B27" s="66"/>
      <c r="C27" s="67"/>
      <c r="D27" s="82"/>
      <c r="E27" s="82"/>
      <c r="F27" s="82"/>
      <c r="G27" s="82"/>
      <c r="H27" s="67"/>
      <c r="I27" s="84"/>
    </row>
    <row r="28" spans="1:9" ht="12.75">
      <c r="A28" s="151" t="s">
        <v>217</v>
      </c>
      <c r="B28" s="152"/>
      <c r="C28" s="153"/>
      <c r="D28" s="153"/>
      <c r="E28" s="150" t="s">
        <v>218</v>
      </c>
      <c r="F28" s="143"/>
      <c r="G28" s="143"/>
      <c r="H28" s="144" t="s">
        <v>219</v>
      </c>
      <c r="I28" s="145"/>
    </row>
    <row r="29" spans="1:9" ht="12.75">
      <c r="A29" s="87"/>
      <c r="B29" s="81"/>
      <c r="C29" s="81"/>
      <c r="D29" s="72"/>
      <c r="E29" s="67"/>
      <c r="F29" s="67"/>
      <c r="G29" s="67"/>
      <c r="H29" s="88"/>
      <c r="I29" s="84"/>
    </row>
    <row r="30" spans="1:9" ht="12.75">
      <c r="A30" s="156"/>
      <c r="B30" s="161"/>
      <c r="C30" s="161"/>
      <c r="D30" s="162"/>
      <c r="E30" s="156"/>
      <c r="F30" s="161"/>
      <c r="G30" s="161"/>
      <c r="H30" s="159"/>
      <c r="I30" s="160"/>
    </row>
    <row r="31" spans="1:9" ht="12.75">
      <c r="A31" s="65"/>
      <c r="B31" s="66"/>
      <c r="C31" s="73"/>
      <c r="D31" s="157"/>
      <c r="E31" s="157"/>
      <c r="F31" s="157"/>
      <c r="G31" s="158"/>
      <c r="H31" s="67"/>
      <c r="I31" s="89"/>
    </row>
    <row r="32" spans="1:9" ht="12.75">
      <c r="A32" s="156"/>
      <c r="B32" s="161"/>
      <c r="C32" s="161"/>
      <c r="D32" s="162"/>
      <c r="E32" s="156"/>
      <c r="F32" s="161"/>
      <c r="G32" s="161"/>
      <c r="H32" s="159"/>
      <c r="I32" s="160"/>
    </row>
    <row r="33" spans="1:9" ht="12.75">
      <c r="A33" s="65"/>
      <c r="B33" s="66"/>
      <c r="C33" s="73"/>
      <c r="D33" s="46"/>
      <c r="E33" s="46"/>
      <c r="F33" s="46"/>
      <c r="G33" s="47"/>
      <c r="H33" s="67"/>
      <c r="I33" s="90"/>
    </row>
    <row r="34" spans="1:9" ht="12.75">
      <c r="A34" s="156"/>
      <c r="B34" s="161"/>
      <c r="C34" s="161"/>
      <c r="D34" s="162"/>
      <c r="E34" s="156"/>
      <c r="F34" s="161"/>
      <c r="G34" s="161"/>
      <c r="H34" s="159"/>
      <c r="I34" s="160"/>
    </row>
    <row r="35" spans="1:9" ht="12.75">
      <c r="A35" s="65"/>
      <c r="B35" s="66"/>
      <c r="C35" s="73"/>
      <c r="D35" s="46"/>
      <c r="E35" s="46"/>
      <c r="F35" s="46"/>
      <c r="G35" s="47"/>
      <c r="H35" s="67"/>
      <c r="I35" s="90"/>
    </row>
    <row r="36" spans="1:9" ht="12.75">
      <c r="A36" s="156"/>
      <c r="B36" s="161"/>
      <c r="C36" s="161"/>
      <c r="D36" s="162"/>
      <c r="E36" s="156"/>
      <c r="F36" s="161"/>
      <c r="G36" s="161"/>
      <c r="H36" s="159"/>
      <c r="I36" s="160"/>
    </row>
    <row r="37" spans="1:9" ht="12.75">
      <c r="A37" s="91"/>
      <c r="B37" s="92"/>
      <c r="C37" s="163"/>
      <c r="D37" s="154"/>
      <c r="E37" s="67"/>
      <c r="F37" s="163"/>
      <c r="G37" s="154"/>
      <c r="H37" s="67"/>
      <c r="I37" s="68"/>
    </row>
    <row r="38" spans="1:9" ht="12.75">
      <c r="A38" s="156"/>
      <c r="B38" s="161"/>
      <c r="C38" s="161"/>
      <c r="D38" s="162"/>
      <c r="E38" s="156"/>
      <c r="F38" s="161"/>
      <c r="G38" s="161"/>
      <c r="H38" s="159"/>
      <c r="I38" s="160"/>
    </row>
    <row r="39" spans="1:9" ht="12.75">
      <c r="A39" s="91"/>
      <c r="B39" s="92"/>
      <c r="C39" s="85"/>
      <c r="D39" s="86"/>
      <c r="E39" s="67"/>
      <c r="F39" s="85"/>
      <c r="G39" s="86"/>
      <c r="H39" s="67"/>
      <c r="I39" s="68"/>
    </row>
    <row r="40" spans="1:9" ht="12.75">
      <c r="A40" s="156"/>
      <c r="B40" s="161"/>
      <c r="C40" s="161"/>
      <c r="D40" s="162"/>
      <c r="E40" s="156"/>
      <c r="F40" s="161"/>
      <c r="G40" s="161"/>
      <c r="H40" s="159"/>
      <c r="I40" s="160"/>
    </row>
    <row r="41" spans="1:9" ht="12.75">
      <c r="A41" s="93"/>
      <c r="B41" s="94"/>
      <c r="C41" s="94"/>
      <c r="D41" s="94"/>
      <c r="E41" s="95"/>
      <c r="F41" s="96"/>
      <c r="G41" s="96"/>
      <c r="H41" s="97"/>
      <c r="I41" s="98"/>
    </row>
    <row r="42" spans="1:9" ht="12.75">
      <c r="A42" s="91"/>
      <c r="B42" s="92"/>
      <c r="C42" s="85"/>
      <c r="D42" s="86"/>
      <c r="E42" s="67"/>
      <c r="F42" s="85"/>
      <c r="G42" s="86"/>
      <c r="H42" s="67"/>
      <c r="I42" s="68"/>
    </row>
    <row r="43" spans="1:9" ht="12.75">
      <c r="A43" s="99"/>
      <c r="B43" s="100"/>
      <c r="C43" s="100"/>
      <c r="D43" s="71"/>
      <c r="E43" s="71"/>
      <c r="F43" s="100"/>
      <c r="G43" s="71"/>
      <c r="H43" s="71"/>
      <c r="I43" s="101"/>
    </row>
    <row r="44" spans="1:9" ht="12.75">
      <c r="A44" s="180" t="s">
        <v>220</v>
      </c>
      <c r="B44" s="181"/>
      <c r="C44" s="159"/>
      <c r="D44" s="160"/>
      <c r="E44" s="72"/>
      <c r="F44" s="191"/>
      <c r="G44" s="161"/>
      <c r="H44" s="161"/>
      <c r="I44" s="162"/>
    </row>
    <row r="45" spans="1:9" ht="12.75">
      <c r="A45" s="91"/>
      <c r="B45" s="92"/>
      <c r="C45" s="163"/>
      <c r="D45" s="154"/>
      <c r="E45" s="67"/>
      <c r="F45" s="163"/>
      <c r="G45" s="155"/>
      <c r="H45" s="102"/>
      <c r="I45" s="103"/>
    </row>
    <row r="46" spans="1:9" ht="12.75">
      <c r="A46" s="180" t="s">
        <v>221</v>
      </c>
      <c r="B46" s="181"/>
      <c r="C46" s="191" t="s">
        <v>283</v>
      </c>
      <c r="D46" s="192"/>
      <c r="E46" s="192"/>
      <c r="F46" s="192"/>
      <c r="G46" s="192"/>
      <c r="H46" s="192"/>
      <c r="I46" s="193"/>
    </row>
    <row r="47" spans="1:9" ht="12.75">
      <c r="A47" s="65"/>
      <c r="B47" s="66"/>
      <c r="C47" s="73" t="s">
        <v>222</v>
      </c>
      <c r="D47" s="67"/>
      <c r="E47" s="67"/>
      <c r="F47" s="67"/>
      <c r="G47" s="67"/>
      <c r="H47" s="67"/>
      <c r="I47" s="68"/>
    </row>
    <row r="48" spans="1:9" ht="12.75">
      <c r="A48" s="180" t="s">
        <v>223</v>
      </c>
      <c r="B48" s="181"/>
      <c r="C48" s="187" t="s">
        <v>284</v>
      </c>
      <c r="D48" s="183"/>
      <c r="E48" s="184"/>
      <c r="F48" s="67"/>
      <c r="G48" s="42" t="s">
        <v>224</v>
      </c>
      <c r="H48" s="187" t="s">
        <v>285</v>
      </c>
      <c r="I48" s="184"/>
    </row>
    <row r="49" spans="1:9" ht="12.75">
      <c r="A49" s="65"/>
      <c r="B49" s="66"/>
      <c r="C49" s="73"/>
      <c r="D49" s="67"/>
      <c r="E49" s="67"/>
      <c r="F49" s="67"/>
      <c r="G49" s="67"/>
      <c r="H49" s="67"/>
      <c r="I49" s="68"/>
    </row>
    <row r="50" spans="1:9" ht="12.75">
      <c r="A50" s="180" t="s">
        <v>210</v>
      </c>
      <c r="B50" s="181"/>
      <c r="C50" s="182" t="s">
        <v>286</v>
      </c>
      <c r="D50" s="183"/>
      <c r="E50" s="183"/>
      <c r="F50" s="183"/>
      <c r="G50" s="183"/>
      <c r="H50" s="183"/>
      <c r="I50" s="184"/>
    </row>
    <row r="51" spans="1:9" ht="12.75">
      <c r="A51" s="65"/>
      <c r="B51" s="66"/>
      <c r="C51" s="67"/>
      <c r="D51" s="67"/>
      <c r="E51" s="67"/>
      <c r="F51" s="67"/>
      <c r="G51" s="67"/>
      <c r="H51" s="67"/>
      <c r="I51" s="68"/>
    </row>
    <row r="52" spans="1:9" ht="12.75">
      <c r="A52" s="185" t="s">
        <v>225</v>
      </c>
      <c r="B52" s="186"/>
      <c r="C52" s="187" t="s">
        <v>287</v>
      </c>
      <c r="D52" s="183"/>
      <c r="E52" s="183"/>
      <c r="F52" s="183"/>
      <c r="G52" s="183"/>
      <c r="H52" s="183"/>
      <c r="I52" s="188"/>
    </row>
    <row r="53" spans="1:9" ht="12.75">
      <c r="A53" s="104"/>
      <c r="B53" s="71"/>
      <c r="C53" s="174" t="s">
        <v>226</v>
      </c>
      <c r="D53" s="174"/>
      <c r="E53" s="174"/>
      <c r="F53" s="174"/>
      <c r="G53" s="174"/>
      <c r="H53" s="174"/>
      <c r="I53" s="106"/>
    </row>
    <row r="54" spans="1:9" ht="12.75">
      <c r="A54" s="104"/>
      <c r="B54" s="71"/>
      <c r="C54" s="105"/>
      <c r="D54" s="105"/>
      <c r="E54" s="105"/>
      <c r="F54" s="105"/>
      <c r="G54" s="105"/>
      <c r="H54" s="105"/>
      <c r="I54" s="106"/>
    </row>
    <row r="55" spans="1:9" s="109" customFormat="1" ht="12.75">
      <c r="A55" s="104"/>
      <c r="B55" s="189" t="s">
        <v>227</v>
      </c>
      <c r="C55" s="190"/>
      <c r="D55" s="190"/>
      <c r="E55" s="190"/>
      <c r="F55" s="107"/>
      <c r="G55" s="107"/>
      <c r="H55" s="107"/>
      <c r="I55" s="108"/>
    </row>
    <row r="56" spans="1:9" ht="12.75">
      <c r="A56" s="110"/>
      <c r="B56" s="169" t="s">
        <v>258</v>
      </c>
      <c r="C56" s="170"/>
      <c r="D56" s="170"/>
      <c r="E56" s="170"/>
      <c r="F56" s="170"/>
      <c r="G56" s="170"/>
      <c r="H56" s="170"/>
      <c r="I56" s="171"/>
    </row>
    <row r="57" spans="1:9" s="109" customFormat="1" ht="12.75">
      <c r="A57" s="104"/>
      <c r="B57" s="169" t="s">
        <v>259</v>
      </c>
      <c r="C57" s="170"/>
      <c r="D57" s="170"/>
      <c r="E57" s="170"/>
      <c r="F57" s="170"/>
      <c r="G57" s="170"/>
      <c r="H57" s="170"/>
      <c r="I57" s="108"/>
    </row>
    <row r="58" spans="1:9" ht="12.75">
      <c r="A58" s="110"/>
      <c r="B58" s="169" t="s">
        <v>260</v>
      </c>
      <c r="C58" s="170"/>
      <c r="D58" s="170"/>
      <c r="E58" s="170"/>
      <c r="F58" s="170"/>
      <c r="G58" s="170"/>
      <c r="H58" s="170"/>
      <c r="I58" s="171"/>
    </row>
    <row r="59" spans="1:9" ht="12.75">
      <c r="A59" s="104"/>
      <c r="B59" s="169" t="s">
        <v>261</v>
      </c>
      <c r="C59" s="170"/>
      <c r="D59" s="170"/>
      <c r="E59" s="170"/>
      <c r="F59" s="170"/>
      <c r="G59" s="170"/>
      <c r="H59" s="170"/>
      <c r="I59" s="171"/>
    </row>
    <row r="60" spans="1:9" ht="12.75">
      <c r="A60" s="104"/>
      <c r="B60" s="111"/>
      <c r="C60" s="112"/>
      <c r="D60" s="112"/>
      <c r="E60" s="112"/>
      <c r="F60" s="112"/>
      <c r="G60" s="112"/>
      <c r="H60" s="112"/>
      <c r="I60" s="113"/>
    </row>
    <row r="61" spans="1:9" ht="13.5" thickBot="1">
      <c r="A61" s="114" t="s">
        <v>228</v>
      </c>
      <c r="B61" s="67"/>
      <c r="C61" s="67"/>
      <c r="D61" s="67"/>
      <c r="E61" s="67"/>
      <c r="F61" s="67"/>
      <c r="G61" s="115"/>
      <c r="H61" s="116"/>
      <c r="I61" s="117"/>
    </row>
    <row r="62" spans="1:9" ht="12.75">
      <c r="A62" s="118"/>
      <c r="B62" s="67"/>
      <c r="C62" s="67"/>
      <c r="D62" s="67"/>
      <c r="E62" s="71" t="s">
        <v>229</v>
      </c>
      <c r="F62" s="81"/>
      <c r="G62" s="175" t="s">
        <v>230</v>
      </c>
      <c r="H62" s="176"/>
      <c r="I62" s="177"/>
    </row>
    <row r="63" spans="1:9" ht="12.75">
      <c r="A63" s="119"/>
      <c r="B63" s="120"/>
      <c r="C63" s="121"/>
      <c r="D63" s="121"/>
      <c r="E63" s="121"/>
      <c r="F63" s="121"/>
      <c r="G63" s="178"/>
      <c r="H63" s="179"/>
      <c r="I63" s="1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P8" sqref="P8"/>
    </sheetView>
  </sheetViews>
  <sheetFormatPr defaultColWidth="9.140625" defaultRowHeight="12.75"/>
  <cols>
    <col min="1" max="7" width="9.140625" style="36" customWidth="1"/>
    <col min="8" max="8" width="5.7109375" style="36" customWidth="1"/>
    <col min="9" max="9" width="9.140625" style="36" customWidth="1"/>
    <col min="10" max="10" width="10.00390625" style="36" customWidth="1"/>
    <col min="11" max="11" width="11.28125" style="36" customWidth="1"/>
    <col min="12" max="16384" width="9.140625" style="36" customWidth="1"/>
  </cols>
  <sheetData>
    <row r="1" spans="1:11" ht="12.75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304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">
      <c r="A3" s="212" t="s">
        <v>288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">
      <c r="A4" s="215" t="s">
        <v>45</v>
      </c>
      <c r="B4" s="216"/>
      <c r="C4" s="216"/>
      <c r="D4" s="216"/>
      <c r="E4" s="216"/>
      <c r="F4" s="216"/>
      <c r="G4" s="216"/>
      <c r="H4" s="217"/>
      <c r="I4" s="18" t="s">
        <v>289</v>
      </c>
      <c r="J4" s="34" t="s">
        <v>270</v>
      </c>
      <c r="K4" s="18" t="s">
        <v>271</v>
      </c>
    </row>
    <row r="5" spans="1:11" ht="12">
      <c r="A5" s="218">
        <v>1</v>
      </c>
      <c r="B5" s="218"/>
      <c r="C5" s="218"/>
      <c r="D5" s="218"/>
      <c r="E5" s="218"/>
      <c r="F5" s="218"/>
      <c r="G5" s="218"/>
      <c r="H5" s="218"/>
      <c r="I5" s="38">
        <v>2</v>
      </c>
      <c r="J5" s="37">
        <v>3</v>
      </c>
      <c r="K5" s="37">
        <v>4</v>
      </c>
    </row>
    <row r="6" spans="1:11" ht="12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">
      <c r="A7" s="222" t="s">
        <v>46</v>
      </c>
      <c r="B7" s="223"/>
      <c r="C7" s="223"/>
      <c r="D7" s="223"/>
      <c r="E7" s="223"/>
      <c r="F7" s="223"/>
      <c r="G7" s="223"/>
      <c r="H7" s="224"/>
      <c r="I7" s="3">
        <v>1</v>
      </c>
      <c r="J7" s="164"/>
      <c r="K7" s="164"/>
    </row>
    <row r="8" spans="1:11" ht="12">
      <c r="A8" s="225" t="s">
        <v>7</v>
      </c>
      <c r="B8" s="226"/>
      <c r="C8" s="226"/>
      <c r="D8" s="226"/>
      <c r="E8" s="226"/>
      <c r="F8" s="226"/>
      <c r="G8" s="226"/>
      <c r="H8" s="227"/>
      <c r="I8" s="1">
        <v>2</v>
      </c>
      <c r="J8" s="166">
        <f>J9+J16+J26+J35+J39</f>
        <v>284712934</v>
      </c>
      <c r="K8" s="166">
        <f>K9+K16+K26+K35+K39</f>
        <v>286218298</v>
      </c>
    </row>
    <row r="9" spans="1:11" ht="12">
      <c r="A9" s="228" t="s">
        <v>165</v>
      </c>
      <c r="B9" s="229"/>
      <c r="C9" s="229"/>
      <c r="D9" s="229"/>
      <c r="E9" s="229"/>
      <c r="F9" s="229"/>
      <c r="G9" s="229"/>
      <c r="H9" s="230"/>
      <c r="I9" s="1">
        <v>3</v>
      </c>
      <c r="J9" s="166">
        <f>SUM(J10:J15)</f>
        <v>516731</v>
      </c>
      <c r="K9" s="166">
        <f>SUM(K10:K15)</f>
        <v>465643</v>
      </c>
    </row>
    <row r="10" spans="1:11" ht="12">
      <c r="A10" s="228" t="s">
        <v>94</v>
      </c>
      <c r="B10" s="229"/>
      <c r="C10" s="229"/>
      <c r="D10" s="229"/>
      <c r="E10" s="229"/>
      <c r="F10" s="229"/>
      <c r="G10" s="229"/>
      <c r="H10" s="230"/>
      <c r="I10" s="1">
        <v>4</v>
      </c>
      <c r="J10" s="39"/>
      <c r="K10" s="39"/>
    </row>
    <row r="11" spans="1:11" ht="12">
      <c r="A11" s="228" t="s">
        <v>8</v>
      </c>
      <c r="B11" s="229"/>
      <c r="C11" s="229"/>
      <c r="D11" s="229"/>
      <c r="E11" s="229"/>
      <c r="F11" s="229"/>
      <c r="G11" s="229"/>
      <c r="H11" s="230"/>
      <c r="I11" s="1">
        <v>5</v>
      </c>
      <c r="J11" s="39">
        <v>516731</v>
      </c>
      <c r="K11" s="39">
        <v>465643</v>
      </c>
    </row>
    <row r="12" spans="1:11" ht="12">
      <c r="A12" s="228" t="s">
        <v>95</v>
      </c>
      <c r="B12" s="229"/>
      <c r="C12" s="229"/>
      <c r="D12" s="229"/>
      <c r="E12" s="229"/>
      <c r="F12" s="229"/>
      <c r="G12" s="229"/>
      <c r="H12" s="230"/>
      <c r="I12" s="1">
        <v>6</v>
      </c>
      <c r="J12" s="39"/>
      <c r="K12" s="39"/>
    </row>
    <row r="13" spans="1:11" ht="12">
      <c r="A13" s="228" t="s">
        <v>168</v>
      </c>
      <c r="B13" s="229"/>
      <c r="C13" s="229"/>
      <c r="D13" s="229"/>
      <c r="E13" s="229"/>
      <c r="F13" s="229"/>
      <c r="G13" s="229"/>
      <c r="H13" s="230"/>
      <c r="I13" s="1">
        <v>7</v>
      </c>
      <c r="J13" s="39"/>
      <c r="K13" s="39"/>
    </row>
    <row r="14" spans="1:11" ht="12">
      <c r="A14" s="228" t="s">
        <v>169</v>
      </c>
      <c r="B14" s="229"/>
      <c r="C14" s="229"/>
      <c r="D14" s="229"/>
      <c r="E14" s="229"/>
      <c r="F14" s="229"/>
      <c r="G14" s="229"/>
      <c r="H14" s="230"/>
      <c r="I14" s="1">
        <v>8</v>
      </c>
      <c r="J14" s="39"/>
      <c r="K14" s="39"/>
    </row>
    <row r="15" spans="1:11" ht="12">
      <c r="A15" s="228" t="s">
        <v>170</v>
      </c>
      <c r="B15" s="229"/>
      <c r="C15" s="229"/>
      <c r="D15" s="229"/>
      <c r="E15" s="229"/>
      <c r="F15" s="229"/>
      <c r="G15" s="229"/>
      <c r="H15" s="230"/>
      <c r="I15" s="1">
        <v>9</v>
      </c>
      <c r="J15" s="39"/>
      <c r="K15" s="39"/>
    </row>
    <row r="16" spans="1:11" ht="12">
      <c r="A16" s="228" t="s">
        <v>166</v>
      </c>
      <c r="B16" s="229"/>
      <c r="C16" s="229"/>
      <c r="D16" s="229"/>
      <c r="E16" s="229"/>
      <c r="F16" s="229"/>
      <c r="G16" s="229"/>
      <c r="H16" s="230"/>
      <c r="I16" s="1">
        <v>10</v>
      </c>
      <c r="J16" s="166">
        <f>SUM(J17:J25)</f>
        <v>123238315</v>
      </c>
      <c r="K16" s="166">
        <f>SUM(K17:K25)</f>
        <v>122017267</v>
      </c>
    </row>
    <row r="17" spans="1:11" ht="12">
      <c r="A17" s="228" t="s">
        <v>171</v>
      </c>
      <c r="B17" s="229"/>
      <c r="C17" s="229"/>
      <c r="D17" s="229"/>
      <c r="E17" s="229"/>
      <c r="F17" s="229"/>
      <c r="G17" s="229"/>
      <c r="H17" s="230"/>
      <c r="I17" s="1">
        <v>11</v>
      </c>
      <c r="J17" s="39">
        <v>11655873</v>
      </c>
      <c r="K17" s="39">
        <v>11655873</v>
      </c>
    </row>
    <row r="18" spans="1:11" ht="12">
      <c r="A18" s="228" t="s">
        <v>200</v>
      </c>
      <c r="B18" s="229"/>
      <c r="C18" s="229"/>
      <c r="D18" s="229"/>
      <c r="E18" s="229"/>
      <c r="F18" s="229"/>
      <c r="G18" s="229"/>
      <c r="H18" s="230"/>
      <c r="I18" s="1">
        <v>12</v>
      </c>
      <c r="J18" s="39">
        <v>75751923</v>
      </c>
      <c r="K18" s="39">
        <v>75376566</v>
      </c>
    </row>
    <row r="19" spans="1:11" ht="12">
      <c r="A19" s="228" t="s">
        <v>172</v>
      </c>
      <c r="B19" s="229"/>
      <c r="C19" s="229"/>
      <c r="D19" s="229"/>
      <c r="E19" s="229"/>
      <c r="F19" s="229"/>
      <c r="G19" s="229"/>
      <c r="H19" s="230"/>
      <c r="I19" s="1">
        <v>13</v>
      </c>
      <c r="J19" s="39">
        <v>32947484</v>
      </c>
      <c r="K19" s="39">
        <v>32034566</v>
      </c>
    </row>
    <row r="20" spans="1:11" ht="12">
      <c r="A20" s="228" t="s">
        <v>16</v>
      </c>
      <c r="B20" s="229"/>
      <c r="C20" s="229"/>
      <c r="D20" s="229"/>
      <c r="E20" s="229"/>
      <c r="F20" s="229"/>
      <c r="G20" s="229"/>
      <c r="H20" s="230"/>
      <c r="I20" s="1">
        <v>14</v>
      </c>
      <c r="J20" s="39">
        <v>993003</v>
      </c>
      <c r="K20" s="39">
        <v>1044693</v>
      </c>
    </row>
    <row r="21" spans="1:11" ht="12">
      <c r="A21" s="228" t="s">
        <v>17</v>
      </c>
      <c r="B21" s="229"/>
      <c r="C21" s="229"/>
      <c r="D21" s="229"/>
      <c r="E21" s="229"/>
      <c r="F21" s="229"/>
      <c r="G21" s="229"/>
      <c r="H21" s="230"/>
      <c r="I21" s="1">
        <v>15</v>
      </c>
      <c r="J21" s="39"/>
      <c r="K21" s="39"/>
    </row>
    <row r="22" spans="1:11" ht="12">
      <c r="A22" s="228" t="s">
        <v>58</v>
      </c>
      <c r="B22" s="229"/>
      <c r="C22" s="229"/>
      <c r="D22" s="229"/>
      <c r="E22" s="229"/>
      <c r="F22" s="229"/>
      <c r="G22" s="229"/>
      <c r="H22" s="230"/>
      <c r="I22" s="1">
        <v>16</v>
      </c>
      <c r="J22" s="39">
        <v>769274</v>
      </c>
      <c r="K22" s="39">
        <v>769273</v>
      </c>
    </row>
    <row r="23" spans="1:11" ht="12">
      <c r="A23" s="228" t="s">
        <v>59</v>
      </c>
      <c r="B23" s="229"/>
      <c r="C23" s="229"/>
      <c r="D23" s="229"/>
      <c r="E23" s="229"/>
      <c r="F23" s="229"/>
      <c r="G23" s="229"/>
      <c r="H23" s="230"/>
      <c r="I23" s="1">
        <v>17</v>
      </c>
      <c r="J23" s="39">
        <v>126488</v>
      </c>
      <c r="K23" s="39">
        <v>168338</v>
      </c>
    </row>
    <row r="24" spans="1:11" ht="12">
      <c r="A24" s="228" t="s">
        <v>60</v>
      </c>
      <c r="B24" s="229"/>
      <c r="C24" s="229"/>
      <c r="D24" s="229"/>
      <c r="E24" s="229"/>
      <c r="F24" s="229"/>
      <c r="G24" s="229"/>
      <c r="H24" s="230"/>
      <c r="I24" s="1">
        <v>18</v>
      </c>
      <c r="J24" s="39">
        <f>820415+173855</f>
        <v>994270</v>
      </c>
      <c r="K24" s="39">
        <f>794102+173856</f>
        <v>967958</v>
      </c>
    </row>
    <row r="25" spans="1:11" ht="12">
      <c r="A25" s="228" t="s">
        <v>61</v>
      </c>
      <c r="B25" s="229"/>
      <c r="C25" s="229"/>
      <c r="D25" s="229"/>
      <c r="E25" s="229"/>
      <c r="F25" s="229"/>
      <c r="G25" s="229"/>
      <c r="H25" s="230"/>
      <c r="I25" s="1">
        <v>19</v>
      </c>
      <c r="J25" s="39"/>
      <c r="K25" s="39"/>
    </row>
    <row r="26" spans="1:11" ht="12">
      <c r="A26" s="228" t="s">
        <v>154</v>
      </c>
      <c r="B26" s="229"/>
      <c r="C26" s="229"/>
      <c r="D26" s="229"/>
      <c r="E26" s="229"/>
      <c r="F26" s="229"/>
      <c r="G26" s="229"/>
      <c r="H26" s="230"/>
      <c r="I26" s="1">
        <v>20</v>
      </c>
      <c r="J26" s="166">
        <f>SUM(J27:J34)</f>
        <v>160957888</v>
      </c>
      <c r="K26" s="166">
        <f>SUM(K27:K34)</f>
        <v>163735388</v>
      </c>
    </row>
    <row r="27" spans="1:11" ht="12">
      <c r="A27" s="228" t="s">
        <v>62</v>
      </c>
      <c r="B27" s="229"/>
      <c r="C27" s="229"/>
      <c r="D27" s="229"/>
      <c r="E27" s="229"/>
      <c r="F27" s="229"/>
      <c r="G27" s="229"/>
      <c r="H27" s="230"/>
      <c r="I27" s="1">
        <v>21</v>
      </c>
      <c r="J27" s="39">
        <f>190000+2358500+12463941+7818634</f>
        <v>22831075</v>
      </c>
      <c r="K27" s="39">
        <f>190000+2358500+7818634+12463941</f>
        <v>22831075</v>
      </c>
    </row>
    <row r="28" spans="1:11" ht="12">
      <c r="A28" s="228" t="s">
        <v>63</v>
      </c>
      <c r="B28" s="229"/>
      <c r="C28" s="229"/>
      <c r="D28" s="229"/>
      <c r="E28" s="229"/>
      <c r="F28" s="229"/>
      <c r="G28" s="229"/>
      <c r="H28" s="230"/>
      <c r="I28" s="1">
        <v>22</v>
      </c>
      <c r="J28" s="39">
        <v>41484024</v>
      </c>
      <c r="K28" s="39">
        <v>41484024</v>
      </c>
    </row>
    <row r="29" spans="1:11" ht="12">
      <c r="A29" s="228" t="s">
        <v>64</v>
      </c>
      <c r="B29" s="229"/>
      <c r="C29" s="229"/>
      <c r="D29" s="229"/>
      <c r="E29" s="229"/>
      <c r="F29" s="229"/>
      <c r="G29" s="229"/>
      <c r="H29" s="230"/>
      <c r="I29" s="1">
        <v>23</v>
      </c>
      <c r="J29" s="39">
        <v>94924000</v>
      </c>
      <c r="K29" s="39">
        <v>94924000</v>
      </c>
    </row>
    <row r="30" spans="1:11" ht="12">
      <c r="A30" s="228" t="s">
        <v>69</v>
      </c>
      <c r="B30" s="229"/>
      <c r="C30" s="229"/>
      <c r="D30" s="229"/>
      <c r="E30" s="229"/>
      <c r="F30" s="229"/>
      <c r="G30" s="229"/>
      <c r="H30" s="230"/>
      <c r="I30" s="1">
        <v>24</v>
      </c>
      <c r="J30" s="39"/>
      <c r="K30" s="39"/>
    </row>
    <row r="31" spans="1:11" ht="12">
      <c r="A31" s="228" t="s">
        <v>70</v>
      </c>
      <c r="B31" s="229"/>
      <c r="C31" s="229"/>
      <c r="D31" s="229"/>
      <c r="E31" s="229"/>
      <c r="F31" s="229"/>
      <c r="G31" s="229"/>
      <c r="H31" s="230"/>
      <c r="I31" s="1">
        <v>25</v>
      </c>
      <c r="J31" s="39">
        <f>9733+10790+367200+318900</f>
        <v>706623</v>
      </c>
      <c r="K31" s="39">
        <f>9733+10790+318900+367200</f>
        <v>706623</v>
      </c>
    </row>
    <row r="32" spans="1:11" ht="12">
      <c r="A32" s="228" t="s">
        <v>71</v>
      </c>
      <c r="B32" s="229"/>
      <c r="C32" s="229"/>
      <c r="D32" s="229"/>
      <c r="E32" s="229"/>
      <c r="F32" s="229"/>
      <c r="G32" s="229"/>
      <c r="H32" s="230"/>
      <c r="I32" s="1">
        <v>26</v>
      </c>
      <c r="J32" s="39">
        <f>42496190-J28</f>
        <v>1012166</v>
      </c>
      <c r="K32" s="39">
        <f>45273690-K28</f>
        <v>3789666</v>
      </c>
    </row>
    <row r="33" spans="1:11" ht="12">
      <c r="A33" s="228" t="s">
        <v>65</v>
      </c>
      <c r="B33" s="229"/>
      <c r="C33" s="229"/>
      <c r="D33" s="229"/>
      <c r="E33" s="229"/>
      <c r="F33" s="229"/>
      <c r="G33" s="229"/>
      <c r="H33" s="230"/>
      <c r="I33" s="1">
        <v>27</v>
      </c>
      <c r="J33" s="39"/>
      <c r="K33" s="39"/>
    </row>
    <row r="34" spans="1:11" ht="12">
      <c r="A34" s="228" t="s">
        <v>147</v>
      </c>
      <c r="B34" s="229"/>
      <c r="C34" s="229"/>
      <c r="D34" s="229"/>
      <c r="E34" s="229"/>
      <c r="F34" s="229"/>
      <c r="G34" s="229"/>
      <c r="H34" s="230"/>
      <c r="I34" s="1">
        <v>28</v>
      </c>
      <c r="J34" s="39"/>
      <c r="K34" s="39"/>
    </row>
    <row r="35" spans="1:11" ht="12">
      <c r="A35" s="228" t="s">
        <v>148</v>
      </c>
      <c r="B35" s="229"/>
      <c r="C35" s="229"/>
      <c r="D35" s="229"/>
      <c r="E35" s="229"/>
      <c r="F35" s="229"/>
      <c r="G35" s="229"/>
      <c r="H35" s="230"/>
      <c r="I35" s="1">
        <v>29</v>
      </c>
      <c r="J35" s="166">
        <f>SUM(J36:J38)</f>
        <v>0</v>
      </c>
      <c r="K35" s="166">
        <f>SUM(K36:K38)</f>
        <v>0</v>
      </c>
    </row>
    <row r="36" spans="1:11" ht="12">
      <c r="A36" s="228" t="s">
        <v>66</v>
      </c>
      <c r="B36" s="229"/>
      <c r="C36" s="229"/>
      <c r="D36" s="229"/>
      <c r="E36" s="229"/>
      <c r="F36" s="229"/>
      <c r="G36" s="229"/>
      <c r="H36" s="230"/>
      <c r="I36" s="1">
        <v>30</v>
      </c>
      <c r="J36" s="39"/>
      <c r="K36" s="39"/>
    </row>
    <row r="37" spans="1:11" ht="12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31</v>
      </c>
      <c r="J37" s="39"/>
      <c r="K37" s="39"/>
    </row>
    <row r="38" spans="1:11" ht="12">
      <c r="A38" s="228" t="s">
        <v>68</v>
      </c>
      <c r="B38" s="229"/>
      <c r="C38" s="229"/>
      <c r="D38" s="229"/>
      <c r="E38" s="229"/>
      <c r="F38" s="229"/>
      <c r="G38" s="229"/>
      <c r="H38" s="230"/>
      <c r="I38" s="1">
        <v>32</v>
      </c>
      <c r="J38" s="39"/>
      <c r="K38" s="39"/>
    </row>
    <row r="39" spans="1:11" ht="12">
      <c r="A39" s="228" t="s">
        <v>149</v>
      </c>
      <c r="B39" s="229"/>
      <c r="C39" s="229"/>
      <c r="D39" s="229"/>
      <c r="E39" s="229"/>
      <c r="F39" s="229"/>
      <c r="G39" s="229"/>
      <c r="H39" s="230"/>
      <c r="I39" s="1">
        <v>33</v>
      </c>
      <c r="J39" s="39"/>
      <c r="K39" s="39"/>
    </row>
    <row r="40" spans="1:11" ht="12">
      <c r="A40" s="225" t="s">
        <v>193</v>
      </c>
      <c r="B40" s="226"/>
      <c r="C40" s="226"/>
      <c r="D40" s="226"/>
      <c r="E40" s="226"/>
      <c r="F40" s="226"/>
      <c r="G40" s="226"/>
      <c r="H40" s="227"/>
      <c r="I40" s="1">
        <v>34</v>
      </c>
      <c r="J40" s="166">
        <f>J41+J49+J56+J64</f>
        <v>127907807</v>
      </c>
      <c r="K40" s="166">
        <f>K41+K49+K56+K64</f>
        <v>129930333</v>
      </c>
    </row>
    <row r="41" spans="1:11" ht="12">
      <c r="A41" s="228" t="s">
        <v>86</v>
      </c>
      <c r="B41" s="229"/>
      <c r="C41" s="229"/>
      <c r="D41" s="229"/>
      <c r="E41" s="229"/>
      <c r="F41" s="229"/>
      <c r="G41" s="229"/>
      <c r="H41" s="230"/>
      <c r="I41" s="1">
        <v>35</v>
      </c>
      <c r="J41" s="166">
        <f>SUM(J42:J48)</f>
        <v>74498598</v>
      </c>
      <c r="K41" s="166">
        <f>SUM(K42:K48)</f>
        <v>75004135</v>
      </c>
    </row>
    <row r="42" spans="1:11" ht="12">
      <c r="A42" s="228" t="s">
        <v>98</v>
      </c>
      <c r="B42" s="229"/>
      <c r="C42" s="229"/>
      <c r="D42" s="229"/>
      <c r="E42" s="229"/>
      <c r="F42" s="229"/>
      <c r="G42" s="229"/>
      <c r="H42" s="230"/>
      <c r="I42" s="1">
        <v>36</v>
      </c>
      <c r="J42" s="39">
        <v>4448423</v>
      </c>
      <c r="K42" s="39">
        <v>4946350</v>
      </c>
    </row>
    <row r="43" spans="1:11" ht="12">
      <c r="A43" s="228" t="s">
        <v>99</v>
      </c>
      <c r="B43" s="229"/>
      <c r="C43" s="229"/>
      <c r="D43" s="229"/>
      <c r="E43" s="229"/>
      <c r="F43" s="229"/>
      <c r="G43" s="229"/>
      <c r="H43" s="230"/>
      <c r="I43" s="1">
        <v>37</v>
      </c>
      <c r="J43" s="39"/>
      <c r="K43" s="39"/>
    </row>
    <row r="44" spans="1:11" ht="12">
      <c r="A44" s="228" t="s">
        <v>72</v>
      </c>
      <c r="B44" s="229"/>
      <c r="C44" s="229"/>
      <c r="D44" s="229"/>
      <c r="E44" s="229"/>
      <c r="F44" s="229"/>
      <c r="G44" s="229"/>
      <c r="H44" s="230"/>
      <c r="I44" s="1">
        <v>38</v>
      </c>
      <c r="J44" s="39"/>
      <c r="K44" s="39"/>
    </row>
    <row r="45" spans="1:11" ht="12">
      <c r="A45" s="228" t="s">
        <v>73</v>
      </c>
      <c r="B45" s="229"/>
      <c r="C45" s="229"/>
      <c r="D45" s="229"/>
      <c r="E45" s="229"/>
      <c r="F45" s="229"/>
      <c r="G45" s="229"/>
      <c r="H45" s="230"/>
      <c r="I45" s="1">
        <v>39</v>
      </c>
      <c r="J45" s="39">
        <v>35270</v>
      </c>
      <c r="K45" s="39">
        <v>42880</v>
      </c>
    </row>
    <row r="46" spans="1:11" ht="12">
      <c r="A46" s="228" t="s">
        <v>74</v>
      </c>
      <c r="B46" s="229"/>
      <c r="C46" s="229"/>
      <c r="D46" s="229"/>
      <c r="E46" s="229"/>
      <c r="F46" s="229"/>
      <c r="G46" s="229"/>
      <c r="H46" s="230"/>
      <c r="I46" s="1">
        <v>40</v>
      </c>
      <c r="J46" s="39"/>
      <c r="K46" s="39"/>
    </row>
    <row r="47" spans="1:11" ht="12">
      <c r="A47" s="228" t="s">
        <v>75</v>
      </c>
      <c r="B47" s="229"/>
      <c r="C47" s="229"/>
      <c r="D47" s="229"/>
      <c r="E47" s="229"/>
      <c r="F47" s="229"/>
      <c r="G47" s="229"/>
      <c r="H47" s="230"/>
      <c r="I47" s="1">
        <v>41</v>
      </c>
      <c r="J47" s="39">
        <f>77833539-7818634</f>
        <v>70014905</v>
      </c>
      <c r="K47" s="39">
        <v>70014905</v>
      </c>
    </row>
    <row r="48" spans="1:11" ht="12">
      <c r="A48" s="228" t="s">
        <v>76</v>
      </c>
      <c r="B48" s="229"/>
      <c r="C48" s="229"/>
      <c r="D48" s="229"/>
      <c r="E48" s="229"/>
      <c r="F48" s="229"/>
      <c r="G48" s="229"/>
      <c r="H48" s="230"/>
      <c r="I48" s="1">
        <v>42</v>
      </c>
      <c r="J48" s="39"/>
      <c r="K48" s="39"/>
    </row>
    <row r="49" spans="1:11" ht="12">
      <c r="A49" s="228" t="s">
        <v>87</v>
      </c>
      <c r="B49" s="229"/>
      <c r="C49" s="229"/>
      <c r="D49" s="229"/>
      <c r="E49" s="229"/>
      <c r="F49" s="229"/>
      <c r="G49" s="229"/>
      <c r="H49" s="230"/>
      <c r="I49" s="1">
        <v>43</v>
      </c>
      <c r="J49" s="166">
        <f>SUM(J50:J55)</f>
        <v>40364264</v>
      </c>
      <c r="K49" s="166">
        <f>SUM(K50:K55)</f>
        <v>40667233</v>
      </c>
    </row>
    <row r="50" spans="1:11" ht="12">
      <c r="A50" s="228" t="s">
        <v>160</v>
      </c>
      <c r="B50" s="229"/>
      <c r="C50" s="229"/>
      <c r="D50" s="229"/>
      <c r="E50" s="229"/>
      <c r="F50" s="229"/>
      <c r="G50" s="229"/>
      <c r="H50" s="230"/>
      <c r="I50" s="1">
        <v>44</v>
      </c>
      <c r="J50" s="39">
        <v>11001571</v>
      </c>
      <c r="K50" s="39">
        <f>13487031</f>
        <v>13487031</v>
      </c>
    </row>
    <row r="51" spans="1:11" ht="12">
      <c r="A51" s="228" t="s">
        <v>161</v>
      </c>
      <c r="B51" s="229"/>
      <c r="C51" s="229"/>
      <c r="D51" s="229"/>
      <c r="E51" s="229"/>
      <c r="F51" s="229"/>
      <c r="G51" s="229"/>
      <c r="H51" s="230"/>
      <c r="I51" s="1">
        <v>45</v>
      </c>
      <c r="J51" s="39">
        <v>28353678</v>
      </c>
      <c r="K51" s="39">
        <v>26513275</v>
      </c>
    </row>
    <row r="52" spans="1:11" ht="12">
      <c r="A52" s="228" t="s">
        <v>162</v>
      </c>
      <c r="B52" s="229"/>
      <c r="C52" s="229"/>
      <c r="D52" s="229"/>
      <c r="E52" s="229"/>
      <c r="F52" s="229"/>
      <c r="G52" s="229"/>
      <c r="H52" s="230"/>
      <c r="I52" s="1">
        <v>46</v>
      </c>
      <c r="J52" s="39">
        <f>119035</f>
        <v>119035</v>
      </c>
      <c r="K52" s="39">
        <v>0</v>
      </c>
    </row>
    <row r="53" spans="1:11" ht="12">
      <c r="A53" s="228" t="s">
        <v>163</v>
      </c>
      <c r="B53" s="229"/>
      <c r="C53" s="229"/>
      <c r="D53" s="229"/>
      <c r="E53" s="229"/>
      <c r="F53" s="229"/>
      <c r="G53" s="229"/>
      <c r="H53" s="230"/>
      <c r="I53" s="1">
        <v>47</v>
      </c>
      <c r="J53" s="39">
        <v>27220</v>
      </c>
      <c r="K53" s="39">
        <v>16528</v>
      </c>
    </row>
    <row r="54" spans="1:11" ht="12">
      <c r="A54" s="228" t="s">
        <v>5</v>
      </c>
      <c r="B54" s="229"/>
      <c r="C54" s="229"/>
      <c r="D54" s="229"/>
      <c r="E54" s="229"/>
      <c r="F54" s="229"/>
      <c r="G54" s="229"/>
      <c r="H54" s="230"/>
      <c r="I54" s="1">
        <v>48</v>
      </c>
      <c r="J54" s="39">
        <v>213689</v>
      </c>
      <c r="K54" s="39">
        <v>223685</v>
      </c>
    </row>
    <row r="55" spans="1:11" ht="12">
      <c r="A55" s="228" t="s">
        <v>6</v>
      </c>
      <c r="B55" s="229"/>
      <c r="C55" s="229"/>
      <c r="D55" s="229"/>
      <c r="E55" s="229"/>
      <c r="F55" s="229"/>
      <c r="G55" s="229"/>
      <c r="H55" s="230"/>
      <c r="I55" s="1">
        <v>49</v>
      </c>
      <c r="J55" s="39">
        <v>649071</v>
      </c>
      <c r="K55" s="39">
        <f>378859-68858+116713</f>
        <v>426714</v>
      </c>
    </row>
    <row r="56" spans="1:11" ht="12">
      <c r="A56" s="228" t="s">
        <v>88</v>
      </c>
      <c r="B56" s="229"/>
      <c r="C56" s="229"/>
      <c r="D56" s="229"/>
      <c r="E56" s="229"/>
      <c r="F56" s="229"/>
      <c r="G56" s="229"/>
      <c r="H56" s="230"/>
      <c r="I56" s="1">
        <v>50</v>
      </c>
      <c r="J56" s="166">
        <f>SUM(J57:J63)</f>
        <v>8180260</v>
      </c>
      <c r="K56" s="166">
        <f>SUM(K57:K63)</f>
        <v>8186179</v>
      </c>
    </row>
    <row r="57" spans="1:11" ht="12">
      <c r="A57" s="228" t="s">
        <v>62</v>
      </c>
      <c r="B57" s="229"/>
      <c r="C57" s="229"/>
      <c r="D57" s="229"/>
      <c r="E57" s="229"/>
      <c r="F57" s="229"/>
      <c r="G57" s="229"/>
      <c r="H57" s="230"/>
      <c r="I57" s="1">
        <v>51</v>
      </c>
      <c r="J57" s="39"/>
      <c r="K57" s="39"/>
    </row>
    <row r="58" spans="1:11" ht="12">
      <c r="A58" s="228" t="s">
        <v>63</v>
      </c>
      <c r="B58" s="229"/>
      <c r="C58" s="229"/>
      <c r="D58" s="229"/>
      <c r="E58" s="229"/>
      <c r="F58" s="229"/>
      <c r="G58" s="229"/>
      <c r="H58" s="230"/>
      <c r="I58" s="1">
        <v>52</v>
      </c>
      <c r="J58" s="39">
        <f>7031640-J60</f>
        <v>3231640</v>
      </c>
      <c r="K58" s="39">
        <v>3231640</v>
      </c>
    </row>
    <row r="59" spans="1:11" ht="12">
      <c r="A59" s="228" t="s">
        <v>195</v>
      </c>
      <c r="B59" s="229"/>
      <c r="C59" s="229"/>
      <c r="D59" s="229"/>
      <c r="E59" s="229"/>
      <c r="F59" s="229"/>
      <c r="G59" s="229"/>
      <c r="H59" s="230"/>
      <c r="I59" s="1">
        <v>53</v>
      </c>
      <c r="J59" s="39"/>
      <c r="K59" s="39"/>
    </row>
    <row r="60" spans="1:11" ht="12">
      <c r="A60" s="228" t="s">
        <v>69</v>
      </c>
      <c r="B60" s="229"/>
      <c r="C60" s="229"/>
      <c r="D60" s="229"/>
      <c r="E60" s="229"/>
      <c r="F60" s="229"/>
      <c r="G60" s="229"/>
      <c r="H60" s="230"/>
      <c r="I60" s="1">
        <v>54</v>
      </c>
      <c r="J60" s="39">
        <v>3800000</v>
      </c>
      <c r="K60" s="39">
        <v>3800000</v>
      </c>
    </row>
    <row r="61" spans="1:11" ht="12">
      <c r="A61" s="228" t="s">
        <v>70</v>
      </c>
      <c r="B61" s="229"/>
      <c r="C61" s="229"/>
      <c r="D61" s="229"/>
      <c r="E61" s="229"/>
      <c r="F61" s="229"/>
      <c r="G61" s="229"/>
      <c r="H61" s="230"/>
      <c r="I61" s="1">
        <v>55</v>
      </c>
      <c r="J61" s="39"/>
      <c r="K61" s="39"/>
    </row>
    <row r="62" spans="1:11" ht="12">
      <c r="A62" s="228" t="s">
        <v>71</v>
      </c>
      <c r="B62" s="229"/>
      <c r="C62" s="229"/>
      <c r="D62" s="229"/>
      <c r="E62" s="229"/>
      <c r="F62" s="229"/>
      <c r="G62" s="229"/>
      <c r="H62" s="230"/>
      <c r="I62" s="1">
        <v>56</v>
      </c>
      <c r="J62" s="39">
        <v>1148620</v>
      </c>
      <c r="K62" s="39">
        <f>1271252-116713</f>
        <v>1154539</v>
      </c>
    </row>
    <row r="63" spans="1:11" ht="12">
      <c r="A63" s="228" t="s">
        <v>35</v>
      </c>
      <c r="B63" s="229"/>
      <c r="C63" s="229"/>
      <c r="D63" s="229"/>
      <c r="E63" s="229"/>
      <c r="F63" s="229"/>
      <c r="G63" s="229"/>
      <c r="H63" s="230"/>
      <c r="I63" s="1">
        <v>57</v>
      </c>
      <c r="J63" s="39"/>
      <c r="K63" s="39"/>
    </row>
    <row r="64" spans="1:11" ht="12">
      <c r="A64" s="228" t="s">
        <v>167</v>
      </c>
      <c r="B64" s="229"/>
      <c r="C64" s="229"/>
      <c r="D64" s="229"/>
      <c r="E64" s="229"/>
      <c r="F64" s="229"/>
      <c r="G64" s="229"/>
      <c r="H64" s="230"/>
      <c r="I64" s="1">
        <v>58</v>
      </c>
      <c r="J64" s="39">
        <v>4864685</v>
      </c>
      <c r="K64" s="39">
        <v>6072786</v>
      </c>
    </row>
    <row r="65" spans="1:11" ht="12">
      <c r="A65" s="225" t="s">
        <v>42</v>
      </c>
      <c r="B65" s="226"/>
      <c r="C65" s="226"/>
      <c r="D65" s="226"/>
      <c r="E65" s="226"/>
      <c r="F65" s="226"/>
      <c r="G65" s="226"/>
      <c r="H65" s="227"/>
      <c r="I65" s="1">
        <v>59</v>
      </c>
      <c r="J65" s="39">
        <v>1077606</v>
      </c>
      <c r="K65" s="39">
        <v>753547</v>
      </c>
    </row>
    <row r="66" spans="1:11" ht="12">
      <c r="A66" s="225" t="s">
        <v>194</v>
      </c>
      <c r="B66" s="226"/>
      <c r="C66" s="226"/>
      <c r="D66" s="226"/>
      <c r="E66" s="226"/>
      <c r="F66" s="226"/>
      <c r="G66" s="226"/>
      <c r="H66" s="227"/>
      <c r="I66" s="1">
        <v>60</v>
      </c>
      <c r="J66" s="166">
        <f>J7+J8+J40+J65</f>
        <v>413698347</v>
      </c>
      <c r="K66" s="166">
        <f>K7+K8+K40+K65</f>
        <v>416902178</v>
      </c>
    </row>
    <row r="67" spans="1:11" ht="12">
      <c r="A67" s="231" t="s">
        <v>77</v>
      </c>
      <c r="B67" s="232"/>
      <c r="C67" s="232"/>
      <c r="D67" s="232"/>
      <c r="E67" s="232"/>
      <c r="F67" s="232"/>
      <c r="G67" s="232"/>
      <c r="H67" s="233"/>
      <c r="I67" s="4">
        <v>61</v>
      </c>
      <c r="J67" s="40"/>
      <c r="K67" s="40"/>
    </row>
    <row r="68" spans="1:11" ht="12">
      <c r="A68" s="234" t="s">
        <v>44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">
      <c r="A69" s="222" t="s">
        <v>155</v>
      </c>
      <c r="B69" s="223"/>
      <c r="C69" s="223"/>
      <c r="D69" s="223"/>
      <c r="E69" s="223"/>
      <c r="F69" s="223"/>
      <c r="G69" s="223"/>
      <c r="H69" s="224"/>
      <c r="I69" s="3">
        <v>62</v>
      </c>
      <c r="J69" s="167">
        <f>J70+J71+J72+J78+J79+J82+J85</f>
        <v>370037486</v>
      </c>
      <c r="K69" s="167">
        <f>K70+K71+K72+K78+K79+K82+K85</f>
        <v>370201278</v>
      </c>
    </row>
    <row r="70" spans="1:11" ht="12">
      <c r="A70" s="228" t="s">
        <v>112</v>
      </c>
      <c r="B70" s="229"/>
      <c r="C70" s="229"/>
      <c r="D70" s="229"/>
      <c r="E70" s="229"/>
      <c r="F70" s="229"/>
      <c r="G70" s="229"/>
      <c r="H70" s="230"/>
      <c r="I70" s="1">
        <v>63</v>
      </c>
      <c r="J70" s="165">
        <v>365478120</v>
      </c>
      <c r="K70" s="165">
        <v>365478120</v>
      </c>
    </row>
    <row r="71" spans="1:11" ht="12">
      <c r="A71" s="228" t="s">
        <v>113</v>
      </c>
      <c r="B71" s="229"/>
      <c r="C71" s="229"/>
      <c r="D71" s="229"/>
      <c r="E71" s="229"/>
      <c r="F71" s="229"/>
      <c r="G71" s="229"/>
      <c r="H71" s="230"/>
      <c r="I71" s="1">
        <v>64</v>
      </c>
      <c r="J71" s="39"/>
      <c r="K71" s="39"/>
    </row>
    <row r="72" spans="1:11" ht="12">
      <c r="A72" s="228" t="s">
        <v>114</v>
      </c>
      <c r="B72" s="229"/>
      <c r="C72" s="229"/>
      <c r="D72" s="229"/>
      <c r="E72" s="229"/>
      <c r="F72" s="229"/>
      <c r="G72" s="229"/>
      <c r="H72" s="230"/>
      <c r="I72" s="1">
        <v>65</v>
      </c>
      <c r="J72" s="166">
        <f>J73+J74-J75+J76+J77</f>
        <v>1407717</v>
      </c>
      <c r="K72" s="166">
        <f>K73+K74-K75+K76+K77</f>
        <v>1407717</v>
      </c>
    </row>
    <row r="73" spans="1:11" ht="12">
      <c r="A73" s="228" t="s">
        <v>115</v>
      </c>
      <c r="B73" s="229"/>
      <c r="C73" s="229"/>
      <c r="D73" s="229"/>
      <c r="E73" s="229"/>
      <c r="F73" s="229"/>
      <c r="G73" s="229"/>
      <c r="H73" s="230"/>
      <c r="I73" s="1">
        <v>66</v>
      </c>
      <c r="J73" s="39">
        <v>1344338</v>
      </c>
      <c r="K73" s="39">
        <v>1344338</v>
      </c>
    </row>
    <row r="74" spans="1:11" ht="12">
      <c r="A74" s="228" t="s">
        <v>116</v>
      </c>
      <c r="B74" s="229"/>
      <c r="C74" s="229"/>
      <c r="D74" s="229"/>
      <c r="E74" s="229"/>
      <c r="F74" s="229"/>
      <c r="G74" s="229"/>
      <c r="H74" s="230"/>
      <c r="I74" s="1">
        <v>67</v>
      </c>
      <c r="J74" s="39">
        <v>63379</v>
      </c>
      <c r="K74" s="39">
        <v>63379</v>
      </c>
    </row>
    <row r="75" spans="1:11" ht="12">
      <c r="A75" s="228" t="s">
        <v>104</v>
      </c>
      <c r="B75" s="229"/>
      <c r="C75" s="229"/>
      <c r="D75" s="229"/>
      <c r="E75" s="229"/>
      <c r="F75" s="229"/>
      <c r="G75" s="229"/>
      <c r="H75" s="230"/>
      <c r="I75" s="1">
        <v>68</v>
      </c>
      <c r="J75" s="39"/>
      <c r="K75" s="39"/>
    </row>
    <row r="76" spans="1:11" ht="12">
      <c r="A76" s="228" t="s">
        <v>105</v>
      </c>
      <c r="B76" s="229"/>
      <c r="C76" s="229"/>
      <c r="D76" s="229"/>
      <c r="E76" s="229"/>
      <c r="F76" s="229"/>
      <c r="G76" s="229"/>
      <c r="H76" s="230"/>
      <c r="I76" s="1">
        <v>69</v>
      </c>
      <c r="J76" s="39"/>
      <c r="K76" s="39"/>
    </row>
    <row r="77" spans="1:11" ht="12">
      <c r="A77" s="228" t="s">
        <v>106</v>
      </c>
      <c r="B77" s="229"/>
      <c r="C77" s="229"/>
      <c r="D77" s="229"/>
      <c r="E77" s="229"/>
      <c r="F77" s="229"/>
      <c r="G77" s="229"/>
      <c r="H77" s="230"/>
      <c r="I77" s="1">
        <v>70</v>
      </c>
      <c r="J77" s="39"/>
      <c r="K77" s="39"/>
    </row>
    <row r="78" spans="1:11" ht="12">
      <c r="A78" s="228" t="s">
        <v>107</v>
      </c>
      <c r="B78" s="229"/>
      <c r="C78" s="229"/>
      <c r="D78" s="229"/>
      <c r="E78" s="229"/>
      <c r="F78" s="229"/>
      <c r="G78" s="229"/>
      <c r="H78" s="230"/>
      <c r="I78" s="1">
        <v>71</v>
      </c>
      <c r="J78" s="39"/>
      <c r="K78" s="39"/>
    </row>
    <row r="79" spans="1:11" ht="12">
      <c r="A79" s="228" t="s">
        <v>191</v>
      </c>
      <c r="B79" s="229"/>
      <c r="C79" s="229"/>
      <c r="D79" s="229"/>
      <c r="E79" s="229"/>
      <c r="F79" s="229"/>
      <c r="G79" s="229"/>
      <c r="H79" s="230"/>
      <c r="I79" s="1">
        <v>72</v>
      </c>
      <c r="J79" s="166">
        <f>J80-J81</f>
        <v>0</v>
      </c>
      <c r="K79" s="166">
        <f>K80-K81</f>
        <v>3151649</v>
      </c>
    </row>
    <row r="80" spans="1:11" ht="12">
      <c r="A80" s="237" t="s">
        <v>133</v>
      </c>
      <c r="B80" s="238"/>
      <c r="C80" s="238"/>
      <c r="D80" s="238"/>
      <c r="E80" s="238"/>
      <c r="F80" s="238"/>
      <c r="G80" s="238"/>
      <c r="H80" s="239"/>
      <c r="I80" s="1">
        <v>73</v>
      </c>
      <c r="J80" s="39"/>
      <c r="K80" s="39">
        <v>3151649</v>
      </c>
    </row>
    <row r="81" spans="1:11" ht="12">
      <c r="A81" s="237" t="s">
        <v>134</v>
      </c>
      <c r="B81" s="238"/>
      <c r="C81" s="238"/>
      <c r="D81" s="238"/>
      <c r="E81" s="238"/>
      <c r="F81" s="238"/>
      <c r="G81" s="238"/>
      <c r="H81" s="239"/>
      <c r="I81" s="1">
        <v>74</v>
      </c>
      <c r="J81" s="39"/>
      <c r="K81" s="39"/>
    </row>
    <row r="82" spans="1:11" ht="12">
      <c r="A82" s="228" t="s">
        <v>192</v>
      </c>
      <c r="B82" s="229"/>
      <c r="C82" s="229"/>
      <c r="D82" s="229"/>
      <c r="E82" s="229"/>
      <c r="F82" s="229"/>
      <c r="G82" s="229"/>
      <c r="H82" s="230"/>
      <c r="I82" s="1">
        <v>75</v>
      </c>
      <c r="J82" s="166">
        <f>J83-J84</f>
        <v>3151649</v>
      </c>
      <c r="K82" s="166">
        <f>K83-K84</f>
        <v>163792</v>
      </c>
    </row>
    <row r="83" spans="1:11" ht="12">
      <c r="A83" s="237" t="s">
        <v>135</v>
      </c>
      <c r="B83" s="238"/>
      <c r="C83" s="238"/>
      <c r="D83" s="238"/>
      <c r="E83" s="238"/>
      <c r="F83" s="238"/>
      <c r="G83" s="238"/>
      <c r="H83" s="239"/>
      <c r="I83" s="1">
        <v>76</v>
      </c>
      <c r="J83" s="39">
        <v>3151649</v>
      </c>
      <c r="K83" s="39">
        <v>163792</v>
      </c>
    </row>
    <row r="84" spans="1:11" ht="12">
      <c r="A84" s="237" t="s">
        <v>136</v>
      </c>
      <c r="B84" s="238"/>
      <c r="C84" s="238"/>
      <c r="D84" s="238"/>
      <c r="E84" s="238"/>
      <c r="F84" s="238"/>
      <c r="G84" s="238"/>
      <c r="H84" s="239"/>
      <c r="I84" s="1">
        <v>77</v>
      </c>
      <c r="J84" s="39"/>
      <c r="K84" s="39"/>
    </row>
    <row r="85" spans="1:11" ht="12">
      <c r="A85" s="228" t="s">
        <v>137</v>
      </c>
      <c r="B85" s="229"/>
      <c r="C85" s="229"/>
      <c r="D85" s="229"/>
      <c r="E85" s="229"/>
      <c r="F85" s="229"/>
      <c r="G85" s="229"/>
      <c r="H85" s="230"/>
      <c r="I85" s="1">
        <v>78</v>
      </c>
      <c r="J85" s="39"/>
      <c r="K85" s="39"/>
    </row>
    <row r="86" spans="1:11" ht="12">
      <c r="A86" s="225" t="s">
        <v>12</v>
      </c>
      <c r="B86" s="226"/>
      <c r="C86" s="226"/>
      <c r="D86" s="226"/>
      <c r="E86" s="226"/>
      <c r="F86" s="226"/>
      <c r="G86" s="226"/>
      <c r="H86" s="227"/>
      <c r="I86" s="1">
        <v>79</v>
      </c>
      <c r="J86" s="166">
        <f>SUM(J87:J89)</f>
        <v>3887836</v>
      </c>
      <c r="K86" s="166">
        <f>SUM(K87:K89)</f>
        <v>3242077</v>
      </c>
    </row>
    <row r="87" spans="1:11" ht="12">
      <c r="A87" s="228" t="s">
        <v>100</v>
      </c>
      <c r="B87" s="229"/>
      <c r="C87" s="229"/>
      <c r="D87" s="229"/>
      <c r="E87" s="229"/>
      <c r="F87" s="229"/>
      <c r="G87" s="229"/>
      <c r="H87" s="230"/>
      <c r="I87" s="1">
        <v>80</v>
      </c>
      <c r="J87" s="39">
        <f>2210348+155000</f>
        <v>2365348</v>
      </c>
      <c r="K87" s="39">
        <f>1909049+155000</f>
        <v>2064049</v>
      </c>
    </row>
    <row r="88" spans="1:11" ht="12">
      <c r="A88" s="228" t="s">
        <v>101</v>
      </c>
      <c r="B88" s="229"/>
      <c r="C88" s="229"/>
      <c r="D88" s="229"/>
      <c r="E88" s="229"/>
      <c r="F88" s="229"/>
      <c r="G88" s="229"/>
      <c r="H88" s="230"/>
      <c r="I88" s="1">
        <v>81</v>
      </c>
      <c r="J88" s="39"/>
      <c r="K88" s="39"/>
    </row>
    <row r="89" spans="1:11" ht="12">
      <c r="A89" s="228" t="s">
        <v>102</v>
      </c>
      <c r="B89" s="229"/>
      <c r="C89" s="229"/>
      <c r="D89" s="229"/>
      <c r="E89" s="229"/>
      <c r="F89" s="229"/>
      <c r="G89" s="229"/>
      <c r="H89" s="230"/>
      <c r="I89" s="1">
        <v>82</v>
      </c>
      <c r="J89" s="39">
        <v>1522488</v>
      </c>
      <c r="K89" s="39">
        <v>1178028</v>
      </c>
    </row>
    <row r="90" spans="1:11" ht="12">
      <c r="A90" s="225" t="s">
        <v>13</v>
      </c>
      <c r="B90" s="226"/>
      <c r="C90" s="226"/>
      <c r="D90" s="226"/>
      <c r="E90" s="226"/>
      <c r="F90" s="226"/>
      <c r="G90" s="226"/>
      <c r="H90" s="227"/>
      <c r="I90" s="1">
        <v>83</v>
      </c>
      <c r="J90" s="166">
        <f>SUM(J91:J99)</f>
        <v>17183042</v>
      </c>
      <c r="K90" s="166">
        <f>SUM(K91:K99)</f>
        <v>17183042</v>
      </c>
    </row>
    <row r="91" spans="1:11" ht="12">
      <c r="A91" s="228" t="s">
        <v>103</v>
      </c>
      <c r="B91" s="229"/>
      <c r="C91" s="229"/>
      <c r="D91" s="229"/>
      <c r="E91" s="229"/>
      <c r="F91" s="229"/>
      <c r="G91" s="229"/>
      <c r="H91" s="230"/>
      <c r="I91" s="1">
        <v>84</v>
      </c>
      <c r="J91" s="39"/>
      <c r="K91" s="39"/>
    </row>
    <row r="92" spans="1:11" ht="12">
      <c r="A92" s="228" t="s">
        <v>196</v>
      </c>
      <c r="B92" s="229"/>
      <c r="C92" s="229"/>
      <c r="D92" s="229"/>
      <c r="E92" s="229"/>
      <c r="F92" s="229"/>
      <c r="G92" s="229"/>
      <c r="H92" s="230"/>
      <c r="I92" s="1">
        <v>85</v>
      </c>
      <c r="J92" s="39"/>
      <c r="K92" s="39"/>
    </row>
    <row r="93" spans="1:11" ht="12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39">
        <v>17183042</v>
      </c>
      <c r="K93" s="39">
        <v>17183042</v>
      </c>
    </row>
    <row r="94" spans="1:11" ht="12">
      <c r="A94" s="228" t="s">
        <v>197</v>
      </c>
      <c r="B94" s="229"/>
      <c r="C94" s="229"/>
      <c r="D94" s="229"/>
      <c r="E94" s="229"/>
      <c r="F94" s="229"/>
      <c r="G94" s="229"/>
      <c r="H94" s="230"/>
      <c r="I94" s="1">
        <v>87</v>
      </c>
      <c r="J94" s="39"/>
      <c r="K94" s="39"/>
    </row>
    <row r="95" spans="1:11" ht="12">
      <c r="A95" s="228" t="s">
        <v>198</v>
      </c>
      <c r="B95" s="229"/>
      <c r="C95" s="229"/>
      <c r="D95" s="229"/>
      <c r="E95" s="229"/>
      <c r="F95" s="229"/>
      <c r="G95" s="229"/>
      <c r="H95" s="230"/>
      <c r="I95" s="1">
        <v>88</v>
      </c>
      <c r="J95" s="39"/>
      <c r="K95" s="39"/>
    </row>
    <row r="96" spans="1:11" ht="12">
      <c r="A96" s="228" t="s">
        <v>199</v>
      </c>
      <c r="B96" s="229"/>
      <c r="C96" s="229"/>
      <c r="D96" s="229"/>
      <c r="E96" s="229"/>
      <c r="F96" s="229"/>
      <c r="G96" s="229"/>
      <c r="H96" s="230"/>
      <c r="I96" s="1">
        <v>89</v>
      </c>
      <c r="J96" s="39"/>
      <c r="K96" s="39"/>
    </row>
    <row r="97" spans="1:11" ht="12">
      <c r="A97" s="228" t="s">
        <v>80</v>
      </c>
      <c r="B97" s="229"/>
      <c r="C97" s="229"/>
      <c r="D97" s="229"/>
      <c r="E97" s="229"/>
      <c r="F97" s="229"/>
      <c r="G97" s="229"/>
      <c r="H97" s="230"/>
      <c r="I97" s="1">
        <v>90</v>
      </c>
      <c r="J97" s="39"/>
      <c r="K97" s="39"/>
    </row>
    <row r="98" spans="1:11" ht="12">
      <c r="A98" s="228" t="s">
        <v>78</v>
      </c>
      <c r="B98" s="229"/>
      <c r="C98" s="229"/>
      <c r="D98" s="229"/>
      <c r="E98" s="229"/>
      <c r="F98" s="229"/>
      <c r="G98" s="229"/>
      <c r="H98" s="230"/>
      <c r="I98" s="1">
        <v>91</v>
      </c>
      <c r="J98" s="39"/>
      <c r="K98" s="39"/>
    </row>
    <row r="99" spans="1:11" ht="12">
      <c r="A99" s="228" t="s">
        <v>79</v>
      </c>
      <c r="B99" s="229"/>
      <c r="C99" s="229"/>
      <c r="D99" s="229"/>
      <c r="E99" s="229"/>
      <c r="F99" s="229"/>
      <c r="G99" s="229"/>
      <c r="H99" s="230"/>
      <c r="I99" s="1">
        <v>92</v>
      </c>
      <c r="J99" s="39"/>
      <c r="K99" s="39"/>
    </row>
    <row r="100" spans="1:11" ht="12">
      <c r="A100" s="225" t="s">
        <v>14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68">
        <f>SUM(J101:J112)</f>
        <v>22278920</v>
      </c>
      <c r="K100" s="168">
        <f>SUM(K101:K112)</f>
        <v>24715682</v>
      </c>
    </row>
    <row r="101" spans="1:11" ht="12">
      <c r="A101" s="228" t="s">
        <v>103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39">
        <v>4319773</v>
      </c>
      <c r="K101" s="39">
        <v>7779676</v>
      </c>
    </row>
    <row r="102" spans="1:11" ht="12">
      <c r="A102" s="228" t="s">
        <v>196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39"/>
      <c r="K102" s="39"/>
    </row>
    <row r="103" spans="1:11" ht="12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39">
        <v>5217649</v>
      </c>
      <c r="K103" s="39">
        <v>5161658</v>
      </c>
    </row>
    <row r="104" spans="1:11" ht="12">
      <c r="A104" s="228" t="s">
        <v>197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39">
        <v>987718</v>
      </c>
      <c r="K104" s="39">
        <v>792814</v>
      </c>
    </row>
    <row r="105" spans="1:11" ht="12">
      <c r="A105" s="228" t="s">
        <v>198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39">
        <v>6592543</v>
      </c>
      <c r="K105" s="39">
        <v>5632762</v>
      </c>
    </row>
    <row r="106" spans="1:11" ht="12">
      <c r="A106" s="228" t="s">
        <v>199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39"/>
      <c r="K106" s="39"/>
    </row>
    <row r="107" spans="1:11" ht="12">
      <c r="A107" s="228" t="s">
        <v>80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39"/>
      <c r="K107" s="39"/>
    </row>
    <row r="108" spans="1:11" ht="12">
      <c r="A108" s="228" t="s">
        <v>81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39">
        <v>2471799</v>
      </c>
      <c r="K108" s="39">
        <v>2361336</v>
      </c>
    </row>
    <row r="109" spans="1:11" ht="12">
      <c r="A109" s="228" t="s">
        <v>82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39">
        <v>2611286</v>
      </c>
      <c r="K109" s="39">
        <v>2839582</v>
      </c>
    </row>
    <row r="110" spans="1:11" ht="12">
      <c r="A110" s="228" t="s">
        <v>85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39"/>
      <c r="K110" s="39"/>
    </row>
    <row r="111" spans="1:11" ht="12">
      <c r="A111" s="228" t="s">
        <v>83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39"/>
      <c r="K111" s="39"/>
    </row>
    <row r="112" spans="1:11" ht="12">
      <c r="A112" s="228" t="s">
        <v>84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39">
        <v>78152</v>
      </c>
      <c r="K112" s="39">
        <f>75239-18+72633</f>
        <v>147854</v>
      </c>
    </row>
    <row r="113" spans="1:11" ht="12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39">
        <v>311063</v>
      </c>
      <c r="K113" s="39">
        <v>1560099</v>
      </c>
    </row>
    <row r="114" spans="1:11" ht="12">
      <c r="A114" s="225" t="s">
        <v>15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66">
        <f>J69+J86+J90+J100+J113</f>
        <v>413698347</v>
      </c>
      <c r="K114" s="166">
        <f>K69+K86+K90+K100+K113</f>
        <v>416902178</v>
      </c>
    </row>
    <row r="115" spans="1:11" ht="12">
      <c r="A115" s="247" t="s">
        <v>43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40"/>
      <c r="K115" s="40"/>
    </row>
    <row r="116" spans="1:11" ht="12">
      <c r="A116" s="234" t="s">
        <v>290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 ht="12">
      <c r="A117" s="222" t="s">
        <v>150</v>
      </c>
      <c r="B117" s="223"/>
      <c r="C117" s="223"/>
      <c r="D117" s="223"/>
      <c r="E117" s="223"/>
      <c r="F117" s="223"/>
      <c r="G117" s="223"/>
      <c r="H117" s="223"/>
      <c r="I117" s="253"/>
      <c r="J117" s="253"/>
      <c r="K117" s="254"/>
    </row>
    <row r="118" spans="1:11" ht="12">
      <c r="A118" s="228" t="s">
        <v>3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39"/>
      <c r="K118" s="39"/>
    </row>
    <row r="119" spans="1:11" ht="12">
      <c r="A119" s="240" t="s">
        <v>4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40"/>
      <c r="K119" s="40"/>
    </row>
    <row r="120" spans="1:11" ht="12">
      <c r="A120" s="243" t="s">
        <v>262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D94" sqref="D94"/>
    </sheetView>
  </sheetViews>
  <sheetFormatPr defaultColWidth="9.140625" defaultRowHeight="12.75" outlineLevelRow="1"/>
  <cols>
    <col min="1" max="2" width="9.140625" style="36" customWidth="1"/>
    <col min="3" max="3" width="7.421875" style="36" customWidth="1"/>
    <col min="4" max="4" width="9.140625" style="36" customWidth="1"/>
    <col min="5" max="5" width="4.28125" style="36" customWidth="1"/>
    <col min="6" max="6" width="5.7109375" style="36" customWidth="1"/>
    <col min="7" max="7" width="4.8515625" style="36" customWidth="1"/>
    <col min="8" max="8" width="4.7109375" style="36" customWidth="1"/>
    <col min="9" max="9" width="9.140625" style="36" customWidth="1"/>
    <col min="10" max="10" width="11.28125" style="36" bestFit="1" customWidth="1"/>
    <col min="11" max="11" width="11.00390625" style="36" bestFit="1" customWidth="1"/>
    <col min="12" max="12" width="11.28125" style="134" bestFit="1" customWidth="1"/>
    <col min="13" max="13" width="11.00390625" style="134" bestFit="1" customWidth="1"/>
    <col min="14" max="16384" width="9.140625" style="36" customWidth="1"/>
  </cols>
  <sheetData>
    <row r="1" spans="1:11" ht="12.75" customHeight="1">
      <c r="A1" s="264" t="s">
        <v>123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55" t="s">
        <v>288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3" ht="24">
      <c r="A4" s="256" t="s">
        <v>45</v>
      </c>
      <c r="B4" s="256"/>
      <c r="C4" s="256"/>
      <c r="D4" s="256"/>
      <c r="E4" s="256"/>
      <c r="F4" s="256"/>
      <c r="G4" s="256"/>
      <c r="H4" s="256"/>
      <c r="I4" s="18" t="s">
        <v>289</v>
      </c>
      <c r="J4" s="256" t="s">
        <v>270</v>
      </c>
      <c r="K4" s="256"/>
      <c r="L4" s="257" t="s">
        <v>271</v>
      </c>
      <c r="M4" s="257"/>
    </row>
    <row r="5" spans="1:13" ht="24">
      <c r="A5" s="256"/>
      <c r="B5" s="256"/>
      <c r="C5" s="256"/>
      <c r="D5" s="256"/>
      <c r="E5" s="256"/>
      <c r="F5" s="256"/>
      <c r="G5" s="256"/>
      <c r="H5" s="256"/>
      <c r="I5" s="18"/>
      <c r="J5" s="18" t="s">
        <v>265</v>
      </c>
      <c r="K5" s="18" t="s">
        <v>266</v>
      </c>
      <c r="L5" s="135" t="s">
        <v>265</v>
      </c>
      <c r="M5" s="135" t="s">
        <v>266</v>
      </c>
    </row>
    <row r="6" spans="1:13" ht="12">
      <c r="A6" s="256">
        <v>1</v>
      </c>
      <c r="B6" s="256"/>
      <c r="C6" s="256"/>
      <c r="D6" s="256"/>
      <c r="E6" s="256"/>
      <c r="F6" s="256"/>
      <c r="G6" s="256"/>
      <c r="H6" s="256"/>
      <c r="I6" s="41">
        <v>2</v>
      </c>
      <c r="J6" s="18">
        <v>3</v>
      </c>
      <c r="K6" s="18">
        <v>4</v>
      </c>
      <c r="L6" s="136">
        <v>5</v>
      </c>
      <c r="M6" s="136">
        <v>6</v>
      </c>
    </row>
    <row r="7" spans="1:13" ht="12">
      <c r="A7" s="222" t="s">
        <v>291</v>
      </c>
      <c r="B7" s="223"/>
      <c r="C7" s="223"/>
      <c r="D7" s="223"/>
      <c r="E7" s="223"/>
      <c r="F7" s="223"/>
      <c r="G7" s="223"/>
      <c r="H7" s="224"/>
      <c r="I7" s="3">
        <v>111</v>
      </c>
      <c r="J7" s="129">
        <f>SUM(J8:J9)</f>
        <v>32914636</v>
      </c>
      <c r="K7" s="129">
        <f>SUM(K8:K9)</f>
        <v>32914636</v>
      </c>
      <c r="L7" s="129">
        <f>SUM(L8:L9)</f>
        <v>27743683</v>
      </c>
      <c r="M7" s="129">
        <f>SUM(M8:M9)</f>
        <v>27743683</v>
      </c>
    </row>
    <row r="8" spans="1:13" ht="12">
      <c r="A8" s="228" t="s">
        <v>121</v>
      </c>
      <c r="B8" s="229"/>
      <c r="C8" s="229"/>
      <c r="D8" s="229"/>
      <c r="E8" s="229"/>
      <c r="F8" s="229"/>
      <c r="G8" s="229"/>
      <c r="H8" s="230"/>
      <c r="I8" s="1">
        <v>112</v>
      </c>
      <c r="J8" s="130">
        <f>34165948+1491977-4469812</f>
        <v>31188113</v>
      </c>
      <c r="K8" s="130">
        <f>J8</f>
        <v>31188113</v>
      </c>
      <c r="L8" s="137">
        <f>29418227+1206502-4537845</f>
        <v>26086884</v>
      </c>
      <c r="M8" s="137">
        <f>L8</f>
        <v>26086884</v>
      </c>
    </row>
    <row r="9" spans="1:13" ht="12">
      <c r="A9" s="228" t="s">
        <v>89</v>
      </c>
      <c r="B9" s="229"/>
      <c r="C9" s="229"/>
      <c r="D9" s="229"/>
      <c r="E9" s="229"/>
      <c r="F9" s="229"/>
      <c r="G9" s="229"/>
      <c r="H9" s="230"/>
      <c r="I9" s="1">
        <v>113</v>
      </c>
      <c r="J9" s="130">
        <f>657352+1069171</f>
        <v>1726523</v>
      </c>
      <c r="K9" s="130">
        <f>J9</f>
        <v>1726523</v>
      </c>
      <c r="L9" s="137">
        <f>639396+1017403</f>
        <v>1656799</v>
      </c>
      <c r="M9" s="137">
        <f>L9</f>
        <v>1656799</v>
      </c>
    </row>
    <row r="10" spans="1:13" ht="12">
      <c r="A10" s="225" t="s">
        <v>292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9">
        <f>J11+J12+J16+J20+J21+J22+J25+J26</f>
        <v>31309306</v>
      </c>
      <c r="K10" s="129">
        <f>K11+K12+K16+K20+K21+K22+K25+K26</f>
        <v>31309306</v>
      </c>
      <c r="L10" s="129">
        <f>L11+L12+L16+L20+L21+L22+L25+L26</f>
        <v>28148284</v>
      </c>
      <c r="M10" s="129">
        <f>M11+M12+M16+M20+M21+M22+M25+M26</f>
        <v>28148284</v>
      </c>
    </row>
    <row r="11" spans="1:13" ht="12">
      <c r="A11" s="225" t="s">
        <v>90</v>
      </c>
      <c r="B11" s="226"/>
      <c r="C11" s="226"/>
      <c r="D11" s="226"/>
      <c r="E11" s="226"/>
      <c r="F11" s="226"/>
      <c r="G11" s="226"/>
      <c r="H11" s="227"/>
      <c r="I11" s="1">
        <v>115</v>
      </c>
      <c r="J11" s="130"/>
      <c r="K11" s="130"/>
      <c r="L11" s="137"/>
      <c r="M11" s="137"/>
    </row>
    <row r="12" spans="1:13" ht="12">
      <c r="A12" s="225" t="s">
        <v>293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9">
        <f>SUM(J13:J15)</f>
        <v>14384036</v>
      </c>
      <c r="K12" s="129">
        <f>SUM(K13:K15)</f>
        <v>14384036</v>
      </c>
      <c r="L12" s="129">
        <f>SUM(L13:L15)</f>
        <v>13709689</v>
      </c>
      <c r="M12" s="129">
        <f>SUM(M13:M15)</f>
        <v>13709689</v>
      </c>
    </row>
    <row r="13" spans="1:13" ht="12">
      <c r="A13" s="228" t="s">
        <v>117</v>
      </c>
      <c r="B13" s="229"/>
      <c r="C13" s="229"/>
      <c r="D13" s="229"/>
      <c r="E13" s="229"/>
      <c r="F13" s="229"/>
      <c r="G13" s="229"/>
      <c r="H13" s="230"/>
      <c r="I13" s="1">
        <v>117</v>
      </c>
      <c r="J13" s="130">
        <v>6226810</v>
      </c>
      <c r="K13" s="130">
        <f aca="true" t="shared" si="0" ref="K13:K21">J13</f>
        <v>6226810</v>
      </c>
      <c r="L13" s="137">
        <v>5617385</v>
      </c>
      <c r="M13" s="137">
        <f aca="true" t="shared" si="1" ref="M13:M21">L13</f>
        <v>5617385</v>
      </c>
    </row>
    <row r="14" spans="1:13" ht="12">
      <c r="A14" s="228" t="s">
        <v>118</v>
      </c>
      <c r="B14" s="229"/>
      <c r="C14" s="229"/>
      <c r="D14" s="229"/>
      <c r="E14" s="229"/>
      <c r="F14" s="229"/>
      <c r="G14" s="229"/>
      <c r="H14" s="230"/>
      <c r="I14" s="1">
        <v>118</v>
      </c>
      <c r="J14" s="130">
        <v>509935</v>
      </c>
      <c r="K14" s="130">
        <f t="shared" si="0"/>
        <v>509935</v>
      </c>
      <c r="L14" s="137">
        <v>221007</v>
      </c>
      <c r="M14" s="137">
        <f t="shared" si="1"/>
        <v>221007</v>
      </c>
    </row>
    <row r="15" spans="1:13" ht="12">
      <c r="A15" s="228" t="s">
        <v>47</v>
      </c>
      <c r="B15" s="229"/>
      <c r="C15" s="229"/>
      <c r="D15" s="229"/>
      <c r="E15" s="229"/>
      <c r="F15" s="229"/>
      <c r="G15" s="229"/>
      <c r="H15" s="230"/>
      <c r="I15" s="1">
        <v>119</v>
      </c>
      <c r="J15" s="130">
        <f>12117103-4469812</f>
        <v>7647291</v>
      </c>
      <c r="K15" s="130">
        <f t="shared" si="0"/>
        <v>7647291</v>
      </c>
      <c r="L15" s="137">
        <f>12409142-4537845</f>
        <v>7871297</v>
      </c>
      <c r="M15" s="137">
        <f t="shared" si="1"/>
        <v>7871297</v>
      </c>
    </row>
    <row r="16" spans="1:13" ht="12">
      <c r="A16" s="225" t="s">
        <v>294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9">
        <f>SUM(J17:J19)</f>
        <v>13401371</v>
      </c>
      <c r="K16" s="129">
        <f>SUM(K17:K19)</f>
        <v>13401371</v>
      </c>
      <c r="L16" s="129">
        <f>SUM(L17:L19)</f>
        <v>11196148</v>
      </c>
      <c r="M16" s="129">
        <f>SUM(M17:M19)</f>
        <v>11196148</v>
      </c>
    </row>
    <row r="17" spans="1:13" ht="12">
      <c r="A17" s="228" t="s">
        <v>48</v>
      </c>
      <c r="B17" s="229"/>
      <c r="C17" s="229"/>
      <c r="D17" s="229"/>
      <c r="E17" s="229"/>
      <c r="F17" s="229"/>
      <c r="G17" s="229"/>
      <c r="H17" s="230"/>
      <c r="I17" s="1">
        <v>121</v>
      </c>
      <c r="J17" s="130">
        <v>7720534</v>
      </c>
      <c r="K17" s="130">
        <f t="shared" si="0"/>
        <v>7720534</v>
      </c>
      <c r="L17" s="137">
        <v>6628962</v>
      </c>
      <c r="M17" s="137">
        <f t="shared" si="1"/>
        <v>6628962</v>
      </c>
    </row>
    <row r="18" spans="1:13" ht="12">
      <c r="A18" s="228" t="s">
        <v>49</v>
      </c>
      <c r="B18" s="229"/>
      <c r="C18" s="229"/>
      <c r="D18" s="229"/>
      <c r="E18" s="229"/>
      <c r="F18" s="229"/>
      <c r="G18" s="229"/>
      <c r="H18" s="230"/>
      <c r="I18" s="1">
        <v>122</v>
      </c>
      <c r="J18" s="130">
        <f>1304263+131828+2277992</f>
        <v>3714083</v>
      </c>
      <c r="K18" s="130">
        <f t="shared" si="0"/>
        <v>3714083</v>
      </c>
      <c r="L18" s="137">
        <f>1041381+103819+1943541</f>
        <v>3088741</v>
      </c>
      <c r="M18" s="137">
        <f t="shared" si="1"/>
        <v>3088741</v>
      </c>
    </row>
    <row r="19" spans="1:13" ht="12">
      <c r="A19" s="228" t="s">
        <v>50</v>
      </c>
      <c r="B19" s="229"/>
      <c r="C19" s="229"/>
      <c r="D19" s="229"/>
      <c r="E19" s="229"/>
      <c r="F19" s="229"/>
      <c r="G19" s="229"/>
      <c r="H19" s="230"/>
      <c r="I19" s="1">
        <v>123</v>
      </c>
      <c r="J19" s="130">
        <f>5680837-J18</f>
        <v>1966754</v>
      </c>
      <c r="K19" s="130">
        <f t="shared" si="0"/>
        <v>1966754</v>
      </c>
      <c r="L19" s="137">
        <f>1263301+155483+1355+48589+9717</f>
        <v>1478445</v>
      </c>
      <c r="M19" s="137">
        <f t="shared" si="1"/>
        <v>1478445</v>
      </c>
    </row>
    <row r="20" spans="1:13" ht="12">
      <c r="A20" s="225" t="s">
        <v>91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31">
        <v>1519861</v>
      </c>
      <c r="K20" s="131">
        <f t="shared" si="0"/>
        <v>1519861</v>
      </c>
      <c r="L20" s="138">
        <v>1686546</v>
      </c>
      <c r="M20" s="138">
        <f t="shared" si="1"/>
        <v>1686546</v>
      </c>
    </row>
    <row r="21" spans="1:13" ht="12">
      <c r="A21" s="225" t="s">
        <v>92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31">
        <f>1067321+609591</f>
        <v>1676912</v>
      </c>
      <c r="K21" s="131">
        <f t="shared" si="0"/>
        <v>1676912</v>
      </c>
      <c r="L21" s="138">
        <f>1031036+458246</f>
        <v>1489282</v>
      </c>
      <c r="M21" s="138">
        <f t="shared" si="1"/>
        <v>1489282</v>
      </c>
    </row>
    <row r="22" spans="1:13" ht="12">
      <c r="A22" s="225" t="s">
        <v>295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9">
        <f>SUM(J23:J24)</f>
        <v>327126</v>
      </c>
      <c r="K22" s="129">
        <f>SUM(K23:K24)</f>
        <v>327126</v>
      </c>
      <c r="L22" s="129">
        <f>SUM(L23:L24)</f>
        <v>66619</v>
      </c>
      <c r="M22" s="129">
        <f>SUM(M23:M24)</f>
        <v>66619</v>
      </c>
    </row>
    <row r="23" spans="1:13" ht="12">
      <c r="A23" s="228" t="s">
        <v>108</v>
      </c>
      <c r="B23" s="229"/>
      <c r="C23" s="229"/>
      <c r="D23" s="229"/>
      <c r="E23" s="229"/>
      <c r="F23" s="229"/>
      <c r="G23" s="229"/>
      <c r="H23" s="230"/>
      <c r="I23" s="1">
        <v>127</v>
      </c>
      <c r="J23" s="130"/>
      <c r="K23" s="130"/>
      <c r="L23" s="137"/>
      <c r="M23" s="137"/>
    </row>
    <row r="24" spans="1:13" ht="12">
      <c r="A24" s="228" t="s">
        <v>109</v>
      </c>
      <c r="B24" s="229"/>
      <c r="C24" s="229"/>
      <c r="D24" s="229"/>
      <c r="E24" s="229"/>
      <c r="F24" s="229"/>
      <c r="G24" s="229"/>
      <c r="H24" s="230"/>
      <c r="I24" s="1">
        <v>128</v>
      </c>
      <c r="J24" s="130">
        <v>327126</v>
      </c>
      <c r="K24" s="130">
        <f>J24</f>
        <v>327126</v>
      </c>
      <c r="L24" s="137">
        <v>66619</v>
      </c>
      <c r="M24" s="137">
        <f>L24</f>
        <v>66619</v>
      </c>
    </row>
    <row r="25" spans="1:13" ht="12">
      <c r="A25" s="225" t="s">
        <v>93</v>
      </c>
      <c r="B25" s="226"/>
      <c r="C25" s="226"/>
      <c r="D25" s="226"/>
      <c r="E25" s="226"/>
      <c r="F25" s="226"/>
      <c r="G25" s="226"/>
      <c r="H25" s="227"/>
      <c r="I25" s="1">
        <v>129</v>
      </c>
      <c r="J25" s="130"/>
      <c r="K25" s="130"/>
      <c r="L25" s="137"/>
      <c r="M25" s="137"/>
    </row>
    <row r="26" spans="1:13" ht="12">
      <c r="A26" s="225" t="s">
        <v>36</v>
      </c>
      <c r="B26" s="226"/>
      <c r="C26" s="226"/>
      <c r="D26" s="226"/>
      <c r="E26" s="226"/>
      <c r="F26" s="226"/>
      <c r="G26" s="226"/>
      <c r="H26" s="227"/>
      <c r="I26" s="1">
        <v>130</v>
      </c>
      <c r="J26" s="130"/>
      <c r="K26" s="130"/>
      <c r="L26" s="137"/>
      <c r="M26" s="137"/>
    </row>
    <row r="27" spans="1:13" ht="12">
      <c r="A27" s="225" t="s">
        <v>296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29">
        <f>SUM(J28:J32)</f>
        <v>650217</v>
      </c>
      <c r="K27" s="129">
        <f>SUM(K28:K32)</f>
        <v>650217</v>
      </c>
      <c r="L27" s="129">
        <f>SUM(L28:L32)</f>
        <v>822718</v>
      </c>
      <c r="M27" s="129">
        <f>SUM(M28:M32)</f>
        <v>822718</v>
      </c>
    </row>
    <row r="28" spans="1:13" ht="23.25" customHeight="1">
      <c r="A28" s="228" t="s">
        <v>182</v>
      </c>
      <c r="B28" s="229"/>
      <c r="C28" s="229"/>
      <c r="D28" s="229"/>
      <c r="E28" s="229"/>
      <c r="F28" s="229"/>
      <c r="G28" s="229"/>
      <c r="H28" s="230"/>
      <c r="I28" s="1">
        <v>132</v>
      </c>
      <c r="J28" s="140">
        <v>517805</v>
      </c>
      <c r="K28" s="140">
        <f>J28</f>
        <v>517805</v>
      </c>
      <c r="L28" s="141">
        <v>521495</v>
      </c>
      <c r="M28" s="137">
        <f>L28</f>
        <v>521495</v>
      </c>
    </row>
    <row r="29" spans="1:13" ht="30.75" customHeight="1">
      <c r="A29" s="228" t="s">
        <v>124</v>
      </c>
      <c r="B29" s="229"/>
      <c r="C29" s="229"/>
      <c r="D29" s="229"/>
      <c r="E29" s="229"/>
      <c r="F29" s="229"/>
      <c r="G29" s="229"/>
      <c r="H29" s="230"/>
      <c r="I29" s="1">
        <v>133</v>
      </c>
      <c r="J29" s="140">
        <v>132412</v>
      </c>
      <c r="K29" s="140">
        <f>J29</f>
        <v>132412</v>
      </c>
      <c r="L29" s="141">
        <v>301223</v>
      </c>
      <c r="M29" s="137">
        <f>L29</f>
        <v>301223</v>
      </c>
    </row>
    <row r="30" spans="1:13" ht="12">
      <c r="A30" s="228" t="s">
        <v>110</v>
      </c>
      <c r="B30" s="229"/>
      <c r="C30" s="229"/>
      <c r="D30" s="229"/>
      <c r="E30" s="229"/>
      <c r="F30" s="229"/>
      <c r="G30" s="229"/>
      <c r="H30" s="230"/>
      <c r="I30" s="1">
        <v>134</v>
      </c>
      <c r="J30" s="130"/>
      <c r="K30" s="130"/>
      <c r="L30" s="137"/>
      <c r="M30" s="137"/>
    </row>
    <row r="31" spans="1:13" ht="12">
      <c r="A31" s="228" t="s">
        <v>178</v>
      </c>
      <c r="B31" s="229"/>
      <c r="C31" s="229"/>
      <c r="D31" s="229"/>
      <c r="E31" s="229"/>
      <c r="F31" s="229"/>
      <c r="G31" s="229"/>
      <c r="H31" s="230"/>
      <c r="I31" s="1">
        <v>135</v>
      </c>
      <c r="J31" s="130"/>
      <c r="K31" s="130"/>
      <c r="L31" s="137"/>
      <c r="M31" s="137"/>
    </row>
    <row r="32" spans="1:13" ht="12">
      <c r="A32" s="228" t="s">
        <v>111</v>
      </c>
      <c r="B32" s="229"/>
      <c r="C32" s="229"/>
      <c r="D32" s="229"/>
      <c r="E32" s="229"/>
      <c r="F32" s="229"/>
      <c r="G32" s="229"/>
      <c r="H32" s="230"/>
      <c r="I32" s="1">
        <v>136</v>
      </c>
      <c r="J32" s="130"/>
      <c r="K32" s="130"/>
      <c r="L32" s="137"/>
      <c r="M32" s="137"/>
    </row>
    <row r="33" spans="1:13" ht="12">
      <c r="A33" s="225" t="s">
        <v>297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9">
        <f>SUM(J34:J37)</f>
        <v>577856</v>
      </c>
      <c r="K33" s="129">
        <f>SUM(K34:K37)</f>
        <v>577856</v>
      </c>
      <c r="L33" s="129">
        <f>SUM(L34:L37)</f>
        <v>254325</v>
      </c>
      <c r="M33" s="129">
        <f>SUM(M34:M37)</f>
        <v>254325</v>
      </c>
    </row>
    <row r="34" spans="1:13" ht="12">
      <c r="A34" s="228" t="s">
        <v>52</v>
      </c>
      <c r="B34" s="229"/>
      <c r="C34" s="229"/>
      <c r="D34" s="229"/>
      <c r="E34" s="229"/>
      <c r="F34" s="229"/>
      <c r="G34" s="229"/>
      <c r="H34" s="230"/>
      <c r="I34" s="1">
        <v>138</v>
      </c>
      <c r="J34" s="130">
        <v>1099</v>
      </c>
      <c r="K34" s="130">
        <f>J34</f>
        <v>1099</v>
      </c>
      <c r="L34" s="137">
        <v>1292</v>
      </c>
      <c r="M34" s="137">
        <f>L34</f>
        <v>1292</v>
      </c>
    </row>
    <row r="35" spans="1:13" ht="12">
      <c r="A35" s="228" t="s">
        <v>51</v>
      </c>
      <c r="B35" s="229"/>
      <c r="C35" s="229"/>
      <c r="D35" s="229"/>
      <c r="E35" s="229"/>
      <c r="F35" s="229"/>
      <c r="G35" s="229"/>
      <c r="H35" s="230"/>
      <c r="I35" s="1">
        <v>139</v>
      </c>
      <c r="J35" s="130">
        <v>576757</v>
      </c>
      <c r="K35" s="130">
        <f>J35</f>
        <v>576757</v>
      </c>
      <c r="L35" s="137">
        <v>253033</v>
      </c>
      <c r="M35" s="137">
        <f>L35</f>
        <v>253033</v>
      </c>
    </row>
    <row r="36" spans="1:13" ht="12">
      <c r="A36" s="228" t="s">
        <v>179</v>
      </c>
      <c r="B36" s="229"/>
      <c r="C36" s="229"/>
      <c r="D36" s="229"/>
      <c r="E36" s="229"/>
      <c r="F36" s="229"/>
      <c r="G36" s="229"/>
      <c r="H36" s="230"/>
      <c r="I36" s="1">
        <v>140</v>
      </c>
      <c r="J36" s="130"/>
      <c r="K36" s="130"/>
      <c r="L36" s="137"/>
      <c r="M36" s="137"/>
    </row>
    <row r="37" spans="1:13" ht="12">
      <c r="A37" s="228" t="s">
        <v>53</v>
      </c>
      <c r="B37" s="229"/>
      <c r="C37" s="229"/>
      <c r="D37" s="229"/>
      <c r="E37" s="229"/>
      <c r="F37" s="229"/>
      <c r="G37" s="229"/>
      <c r="H37" s="230"/>
      <c r="I37" s="1">
        <v>141</v>
      </c>
      <c r="J37" s="130"/>
      <c r="K37" s="130"/>
      <c r="L37" s="137"/>
      <c r="M37" s="137"/>
    </row>
    <row r="38" spans="1:13" ht="12">
      <c r="A38" s="225" t="s">
        <v>158</v>
      </c>
      <c r="B38" s="226"/>
      <c r="C38" s="226"/>
      <c r="D38" s="226"/>
      <c r="E38" s="226"/>
      <c r="F38" s="226"/>
      <c r="G38" s="226"/>
      <c r="H38" s="227"/>
      <c r="I38" s="1">
        <v>142</v>
      </c>
      <c r="J38" s="130"/>
      <c r="K38" s="130"/>
      <c r="L38" s="137"/>
      <c r="M38" s="137"/>
    </row>
    <row r="39" spans="1:13" ht="12">
      <c r="A39" s="225" t="s">
        <v>159</v>
      </c>
      <c r="B39" s="226"/>
      <c r="C39" s="226"/>
      <c r="D39" s="226"/>
      <c r="E39" s="226"/>
      <c r="F39" s="226"/>
      <c r="G39" s="226"/>
      <c r="H39" s="227"/>
      <c r="I39" s="1">
        <v>143</v>
      </c>
      <c r="J39" s="130"/>
      <c r="K39" s="130"/>
      <c r="L39" s="137"/>
      <c r="M39" s="137"/>
    </row>
    <row r="40" spans="1:13" ht="12">
      <c r="A40" s="225" t="s">
        <v>180</v>
      </c>
      <c r="B40" s="226"/>
      <c r="C40" s="226"/>
      <c r="D40" s="226"/>
      <c r="E40" s="226"/>
      <c r="F40" s="226"/>
      <c r="G40" s="226"/>
      <c r="H40" s="227"/>
      <c r="I40" s="1">
        <v>144</v>
      </c>
      <c r="J40" s="130"/>
      <c r="K40" s="130"/>
      <c r="L40" s="137"/>
      <c r="M40" s="137"/>
    </row>
    <row r="41" spans="1:13" ht="12">
      <c r="A41" s="225" t="s">
        <v>181</v>
      </c>
      <c r="B41" s="226"/>
      <c r="C41" s="226"/>
      <c r="D41" s="226"/>
      <c r="E41" s="226"/>
      <c r="F41" s="226"/>
      <c r="G41" s="226"/>
      <c r="H41" s="227"/>
      <c r="I41" s="1">
        <v>145</v>
      </c>
      <c r="J41" s="130"/>
      <c r="K41" s="130"/>
      <c r="L41" s="137"/>
      <c r="M41" s="137"/>
    </row>
    <row r="42" spans="1:13" ht="12">
      <c r="A42" s="225" t="s">
        <v>298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9">
        <f>J7+J27+J38+J40</f>
        <v>33564853</v>
      </c>
      <c r="K42" s="129">
        <f>K7+K27+K38+K40</f>
        <v>33564853</v>
      </c>
      <c r="L42" s="129">
        <f>L7+L27+L38+L40</f>
        <v>28566401</v>
      </c>
      <c r="M42" s="129">
        <f>M7+M27+M38+M40</f>
        <v>28566401</v>
      </c>
    </row>
    <row r="43" spans="1:13" ht="12">
      <c r="A43" s="225" t="s">
        <v>299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9">
        <f>J10+J33+J39+J41</f>
        <v>31887162</v>
      </c>
      <c r="K43" s="129">
        <f>K10+K33+K39+K41</f>
        <v>31887162</v>
      </c>
      <c r="L43" s="129">
        <f>L10+L33+L39+L41</f>
        <v>28402609</v>
      </c>
      <c r="M43" s="129">
        <f>M10+M33+M39+M41</f>
        <v>28402609</v>
      </c>
    </row>
    <row r="44" spans="1:13" ht="12">
      <c r="A44" s="225" t="s">
        <v>300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9">
        <f>J42-J43</f>
        <v>1677691</v>
      </c>
      <c r="K44" s="129">
        <f>K42-K43</f>
        <v>1677691</v>
      </c>
      <c r="L44" s="129">
        <f>L42-L43</f>
        <v>163792</v>
      </c>
      <c r="M44" s="129">
        <f>M42-M43</f>
        <v>163792</v>
      </c>
    </row>
    <row r="45" spans="1:13" ht="12">
      <c r="A45" s="237" t="s">
        <v>174</v>
      </c>
      <c r="B45" s="238"/>
      <c r="C45" s="238"/>
      <c r="D45" s="238"/>
      <c r="E45" s="238"/>
      <c r="F45" s="238"/>
      <c r="G45" s="238"/>
      <c r="H45" s="239"/>
      <c r="I45" s="1">
        <v>149</v>
      </c>
      <c r="J45" s="126">
        <f>IF(J42&gt;J43,J42-J43,0)</f>
        <v>1677691</v>
      </c>
      <c r="K45" s="126">
        <f>IF(K42&gt;K43,K42-K43,0)</f>
        <v>1677691</v>
      </c>
      <c r="L45" s="126">
        <f>IF(L42&gt;L43,L42-L43,0)</f>
        <v>163792</v>
      </c>
      <c r="M45" s="126">
        <f>IF(M42&gt;M43,M42-M43,0)</f>
        <v>163792</v>
      </c>
    </row>
    <row r="46" spans="1:13" ht="12">
      <c r="A46" s="237" t="s">
        <v>175</v>
      </c>
      <c r="B46" s="238"/>
      <c r="C46" s="238"/>
      <c r="D46" s="238"/>
      <c r="E46" s="238"/>
      <c r="F46" s="238"/>
      <c r="G46" s="238"/>
      <c r="H46" s="239"/>
      <c r="I46" s="1">
        <v>150</v>
      </c>
      <c r="J46" s="126"/>
      <c r="K46" s="126"/>
      <c r="L46" s="137"/>
      <c r="M46" s="137"/>
    </row>
    <row r="47" spans="1:13" ht="12">
      <c r="A47" s="225" t="s">
        <v>173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30"/>
      <c r="K47" s="130"/>
      <c r="L47" s="137"/>
      <c r="M47" s="137"/>
    </row>
    <row r="48" spans="1:13" ht="12">
      <c r="A48" s="225" t="s">
        <v>301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9">
        <f>J44-J47</f>
        <v>1677691</v>
      </c>
      <c r="K48" s="129">
        <f>K44-K47</f>
        <v>1677691</v>
      </c>
      <c r="L48" s="129">
        <f>L44-L47</f>
        <v>163792</v>
      </c>
      <c r="M48" s="129">
        <f>M44-M47</f>
        <v>163792</v>
      </c>
    </row>
    <row r="49" spans="1:13" ht="12">
      <c r="A49" s="237" t="s">
        <v>156</v>
      </c>
      <c r="B49" s="238"/>
      <c r="C49" s="238"/>
      <c r="D49" s="238"/>
      <c r="E49" s="238"/>
      <c r="F49" s="238"/>
      <c r="G49" s="238"/>
      <c r="H49" s="239"/>
      <c r="I49" s="1">
        <v>153</v>
      </c>
      <c r="J49" s="126">
        <f>IF(J48&gt;0,J48,0)</f>
        <v>1677691</v>
      </c>
      <c r="K49" s="126">
        <f>IF(K48&gt;0,K48,0)</f>
        <v>1677691</v>
      </c>
      <c r="L49" s="126">
        <f>IF(L48&gt;0,L48,0)</f>
        <v>163792</v>
      </c>
      <c r="M49" s="126">
        <f>IF(M48&gt;0,M48,0)</f>
        <v>163792</v>
      </c>
    </row>
    <row r="50" spans="1:13" ht="12">
      <c r="A50" s="258" t="s">
        <v>176</v>
      </c>
      <c r="B50" s="259"/>
      <c r="C50" s="259"/>
      <c r="D50" s="259"/>
      <c r="E50" s="259"/>
      <c r="F50" s="259"/>
      <c r="G50" s="259"/>
      <c r="H50" s="260"/>
      <c r="I50" s="2">
        <v>154</v>
      </c>
      <c r="J50" s="128"/>
      <c r="K50" s="128"/>
      <c r="L50" s="139"/>
      <c r="M50" s="139"/>
    </row>
    <row r="51" spans="1:11" ht="12.75" customHeight="1" hidden="1" outlineLevel="1">
      <c r="A51" s="234" t="s">
        <v>263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3" ht="12.75" customHeight="1" hidden="1" outlineLevel="1">
      <c r="A52" s="261" t="s">
        <v>151</v>
      </c>
      <c r="B52" s="261"/>
      <c r="C52" s="261"/>
      <c r="D52" s="261"/>
      <c r="E52" s="261"/>
      <c r="F52" s="261"/>
      <c r="G52" s="261"/>
      <c r="H52" s="261"/>
      <c r="I52" s="132"/>
      <c r="J52" s="132"/>
      <c r="K52" s="127"/>
      <c r="L52" s="137"/>
      <c r="M52" s="137"/>
    </row>
    <row r="53" spans="1:13" ht="12" hidden="1" outlineLevel="1">
      <c r="A53" s="262" t="s">
        <v>189</v>
      </c>
      <c r="B53" s="262"/>
      <c r="C53" s="262"/>
      <c r="D53" s="262"/>
      <c r="E53" s="262"/>
      <c r="F53" s="262"/>
      <c r="G53" s="262"/>
      <c r="H53" s="262"/>
      <c r="I53" s="133">
        <v>155</v>
      </c>
      <c r="J53" s="130"/>
      <c r="K53" s="130"/>
      <c r="L53" s="137"/>
      <c r="M53" s="137"/>
    </row>
    <row r="54" spans="1:13" ht="12" hidden="1" outlineLevel="1">
      <c r="A54" s="262" t="s">
        <v>190</v>
      </c>
      <c r="B54" s="262"/>
      <c r="C54" s="262"/>
      <c r="D54" s="262"/>
      <c r="E54" s="262"/>
      <c r="F54" s="262"/>
      <c r="G54" s="262"/>
      <c r="H54" s="262"/>
      <c r="I54" s="133">
        <v>156</v>
      </c>
      <c r="J54" s="130"/>
      <c r="K54" s="130"/>
      <c r="L54" s="137"/>
      <c r="M54" s="137"/>
    </row>
    <row r="55" spans="1:13" ht="12.75" customHeight="1" hidden="1" outlineLevel="1">
      <c r="A55" s="261" t="s">
        <v>153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137"/>
      <c r="M55" s="137"/>
    </row>
    <row r="56" spans="1:13" ht="12" hidden="1" outlineLevel="1">
      <c r="A56" s="261" t="s">
        <v>164</v>
      </c>
      <c r="B56" s="261"/>
      <c r="C56" s="261"/>
      <c r="D56" s="261"/>
      <c r="E56" s="261"/>
      <c r="F56" s="261"/>
      <c r="G56" s="261"/>
      <c r="H56" s="261"/>
      <c r="I56" s="133">
        <v>157</v>
      </c>
      <c r="J56" s="130"/>
      <c r="K56" s="130"/>
      <c r="L56" s="137"/>
      <c r="M56" s="137"/>
    </row>
    <row r="57" spans="1:13" ht="12" hidden="1" outlineLevel="1">
      <c r="A57" s="261" t="s">
        <v>302</v>
      </c>
      <c r="B57" s="261"/>
      <c r="C57" s="261"/>
      <c r="D57" s="261"/>
      <c r="E57" s="261"/>
      <c r="F57" s="261"/>
      <c r="G57" s="261"/>
      <c r="H57" s="261"/>
      <c r="I57" s="133">
        <v>158</v>
      </c>
      <c r="J57" s="126">
        <f>SUM(J58:J64)</f>
        <v>0</v>
      </c>
      <c r="K57" s="126">
        <f>SUM(K58:K64)</f>
        <v>0</v>
      </c>
      <c r="L57" s="137"/>
      <c r="M57" s="137"/>
    </row>
    <row r="58" spans="1:13" ht="12" hidden="1" outlineLevel="1">
      <c r="A58" s="261" t="s">
        <v>183</v>
      </c>
      <c r="B58" s="261"/>
      <c r="C58" s="261"/>
      <c r="D58" s="261"/>
      <c r="E58" s="261"/>
      <c r="F58" s="261"/>
      <c r="G58" s="261"/>
      <c r="H58" s="261"/>
      <c r="I58" s="133">
        <v>159</v>
      </c>
      <c r="J58" s="130"/>
      <c r="K58" s="130"/>
      <c r="L58" s="137"/>
      <c r="M58" s="137"/>
    </row>
    <row r="59" spans="1:13" ht="12" hidden="1" outlineLevel="1">
      <c r="A59" s="261" t="s">
        <v>184</v>
      </c>
      <c r="B59" s="261"/>
      <c r="C59" s="261"/>
      <c r="D59" s="261"/>
      <c r="E59" s="261"/>
      <c r="F59" s="261"/>
      <c r="G59" s="261"/>
      <c r="H59" s="261"/>
      <c r="I59" s="133">
        <v>160</v>
      </c>
      <c r="J59" s="130"/>
      <c r="K59" s="130"/>
      <c r="L59" s="137"/>
      <c r="M59" s="137"/>
    </row>
    <row r="60" spans="1:13" ht="12" hidden="1" outlineLevel="1">
      <c r="A60" s="261" t="s">
        <v>34</v>
      </c>
      <c r="B60" s="261"/>
      <c r="C60" s="261"/>
      <c r="D60" s="261"/>
      <c r="E60" s="261"/>
      <c r="F60" s="261"/>
      <c r="G60" s="261"/>
      <c r="H60" s="261"/>
      <c r="I60" s="133">
        <v>161</v>
      </c>
      <c r="J60" s="130"/>
      <c r="K60" s="130"/>
      <c r="L60" s="137"/>
      <c r="M60" s="137"/>
    </row>
    <row r="61" spans="1:13" ht="12" hidden="1" outlineLevel="1">
      <c r="A61" s="261" t="s">
        <v>185</v>
      </c>
      <c r="B61" s="261"/>
      <c r="C61" s="261"/>
      <c r="D61" s="261"/>
      <c r="E61" s="261"/>
      <c r="F61" s="261"/>
      <c r="G61" s="261"/>
      <c r="H61" s="261"/>
      <c r="I61" s="133">
        <v>162</v>
      </c>
      <c r="J61" s="130"/>
      <c r="K61" s="130"/>
      <c r="L61" s="137"/>
      <c r="M61" s="137"/>
    </row>
    <row r="62" spans="1:13" ht="12" hidden="1" outlineLevel="1">
      <c r="A62" s="261" t="s">
        <v>186</v>
      </c>
      <c r="B62" s="261"/>
      <c r="C62" s="261"/>
      <c r="D62" s="261"/>
      <c r="E62" s="261"/>
      <c r="F62" s="261"/>
      <c r="G62" s="261"/>
      <c r="H62" s="261"/>
      <c r="I62" s="133">
        <v>163</v>
      </c>
      <c r="J62" s="130"/>
      <c r="K62" s="130"/>
      <c r="L62" s="137"/>
      <c r="M62" s="137"/>
    </row>
    <row r="63" spans="1:13" ht="12" hidden="1" outlineLevel="1">
      <c r="A63" s="261" t="s">
        <v>187</v>
      </c>
      <c r="B63" s="261"/>
      <c r="C63" s="261"/>
      <c r="D63" s="261"/>
      <c r="E63" s="261"/>
      <c r="F63" s="261"/>
      <c r="G63" s="261"/>
      <c r="H63" s="261"/>
      <c r="I63" s="133">
        <v>164</v>
      </c>
      <c r="J63" s="130"/>
      <c r="K63" s="130"/>
      <c r="L63" s="137"/>
      <c r="M63" s="137"/>
    </row>
    <row r="64" spans="1:13" ht="12" hidden="1" outlineLevel="1">
      <c r="A64" s="261" t="s">
        <v>188</v>
      </c>
      <c r="B64" s="261"/>
      <c r="C64" s="261"/>
      <c r="D64" s="261"/>
      <c r="E64" s="261"/>
      <c r="F64" s="261"/>
      <c r="G64" s="261"/>
      <c r="H64" s="261"/>
      <c r="I64" s="133">
        <v>165</v>
      </c>
      <c r="J64" s="130"/>
      <c r="K64" s="130"/>
      <c r="L64" s="137"/>
      <c r="M64" s="137"/>
    </row>
    <row r="65" spans="1:13" ht="12" hidden="1" outlineLevel="1">
      <c r="A65" s="261" t="s">
        <v>177</v>
      </c>
      <c r="B65" s="261"/>
      <c r="C65" s="261"/>
      <c r="D65" s="261"/>
      <c r="E65" s="261"/>
      <c r="F65" s="261"/>
      <c r="G65" s="261"/>
      <c r="H65" s="261"/>
      <c r="I65" s="133">
        <v>166</v>
      </c>
      <c r="J65" s="130"/>
      <c r="K65" s="130"/>
      <c r="L65" s="137"/>
      <c r="M65" s="137"/>
    </row>
    <row r="66" spans="1:13" ht="12" hidden="1" outlineLevel="1">
      <c r="A66" s="261" t="s">
        <v>303</v>
      </c>
      <c r="B66" s="261"/>
      <c r="C66" s="261"/>
      <c r="D66" s="261"/>
      <c r="E66" s="261"/>
      <c r="F66" s="261"/>
      <c r="G66" s="261"/>
      <c r="H66" s="261"/>
      <c r="I66" s="133">
        <v>167</v>
      </c>
      <c r="J66" s="126">
        <f>J57-J65</f>
        <v>0</v>
      </c>
      <c r="K66" s="126">
        <f>K57-K65</f>
        <v>0</v>
      </c>
      <c r="L66" s="137"/>
      <c r="M66" s="137"/>
    </row>
    <row r="67" spans="1:13" ht="12" hidden="1" outlineLevel="1">
      <c r="A67" s="261" t="s">
        <v>157</v>
      </c>
      <c r="B67" s="261"/>
      <c r="C67" s="261"/>
      <c r="D67" s="261"/>
      <c r="E67" s="261"/>
      <c r="F67" s="261"/>
      <c r="G67" s="261"/>
      <c r="H67" s="261"/>
      <c r="I67" s="133">
        <v>168</v>
      </c>
      <c r="J67" s="126">
        <f>J56+J66</f>
        <v>0</v>
      </c>
      <c r="K67" s="126">
        <f>K56+K66</f>
        <v>0</v>
      </c>
      <c r="L67" s="137"/>
      <c r="M67" s="137"/>
    </row>
    <row r="68" spans="1:13" ht="12.75" customHeight="1" hidden="1" outlineLevel="1">
      <c r="A68" s="261" t="s">
        <v>264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137"/>
      <c r="M68" s="137"/>
    </row>
    <row r="69" spans="1:13" ht="12.75" customHeight="1" hidden="1" outlineLevel="1">
      <c r="A69" s="261" t="s">
        <v>152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137"/>
      <c r="M69" s="137"/>
    </row>
    <row r="70" spans="1:13" ht="12" hidden="1" outlineLevel="1">
      <c r="A70" s="262" t="s">
        <v>189</v>
      </c>
      <c r="B70" s="262"/>
      <c r="C70" s="262"/>
      <c r="D70" s="262"/>
      <c r="E70" s="262"/>
      <c r="F70" s="262"/>
      <c r="G70" s="262"/>
      <c r="H70" s="262"/>
      <c r="I70" s="133">
        <v>169</v>
      </c>
      <c r="J70" s="130"/>
      <c r="K70" s="130"/>
      <c r="L70" s="137"/>
      <c r="M70" s="137"/>
    </row>
    <row r="71" spans="1:13" ht="12" hidden="1" outlineLevel="1">
      <c r="A71" s="262" t="s">
        <v>190</v>
      </c>
      <c r="B71" s="262"/>
      <c r="C71" s="262"/>
      <c r="D71" s="262"/>
      <c r="E71" s="262"/>
      <c r="F71" s="262"/>
      <c r="G71" s="262"/>
      <c r="H71" s="262"/>
      <c r="I71" s="133">
        <v>170</v>
      </c>
      <c r="J71" s="130"/>
      <c r="K71" s="130"/>
      <c r="L71" s="137"/>
      <c r="M71" s="137"/>
    </row>
    <row r="72" ht="12" collapsed="1"/>
  </sheetData>
  <mergeCells count="73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7:H57"/>
    <mergeCell ref="A64:H64"/>
    <mergeCell ref="A70:H70"/>
    <mergeCell ref="A58:H58"/>
    <mergeCell ref="A59:H59"/>
    <mergeCell ref="A60:H60"/>
    <mergeCell ref="A61:H61"/>
    <mergeCell ref="A53:H53"/>
    <mergeCell ref="A54:H54"/>
    <mergeCell ref="A56:H56"/>
    <mergeCell ref="A55:K55"/>
    <mergeCell ref="A49:H49"/>
    <mergeCell ref="A50:H50"/>
    <mergeCell ref="A51:K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7:H7"/>
    <mergeCell ref="A8:H8"/>
    <mergeCell ref="J4:K4"/>
    <mergeCell ref="A5:H5"/>
    <mergeCell ref="A3:K3"/>
    <mergeCell ref="A4:H4"/>
    <mergeCell ref="L4:M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 J70:J71 J58:J65 J66:K67 J53:J54 J56: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42:M45 L48:M49 J48:K50 K10:M10 K7:M7 J46:K46 K12:M12 J12:J45 K16:M16 J7:J10 K22:M22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7"/>
  <sheetViews>
    <sheetView view="pageBreakPreview" zoomScale="110" zoomScaleSheetLayoutView="110" workbookViewId="0" topLeftCell="A1">
      <selection activeCell="J26" sqref="J26"/>
    </sheetView>
  </sheetViews>
  <sheetFormatPr defaultColWidth="9.140625" defaultRowHeight="12.75"/>
  <cols>
    <col min="1" max="7" width="9.140625" style="16" customWidth="1"/>
    <col min="8" max="8" width="6.421875" style="16" customWidth="1"/>
    <col min="9" max="12" width="9.140625" style="16" customWidth="1"/>
    <col min="13" max="13" width="10.28125" style="16" bestFit="1" customWidth="1"/>
    <col min="14" max="16384" width="9.140625" style="16" customWidth="1"/>
  </cols>
  <sheetData>
    <row r="1" spans="1:11" ht="12.75" customHeight="1">
      <c r="A1" s="268" t="s">
        <v>131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305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2.75" customHeight="1">
      <c r="A4" s="265" t="s">
        <v>288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33.75">
      <c r="A5" s="270" t="s">
        <v>45</v>
      </c>
      <c r="B5" s="270"/>
      <c r="C5" s="270"/>
      <c r="D5" s="270"/>
      <c r="E5" s="270"/>
      <c r="F5" s="270"/>
      <c r="G5" s="270"/>
      <c r="H5" s="270"/>
      <c r="I5" s="20" t="s">
        <v>231</v>
      </c>
      <c r="J5" s="21" t="s">
        <v>270</v>
      </c>
      <c r="K5" s="21" t="s">
        <v>271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22">
        <v>2</v>
      </c>
      <c r="J6" s="23" t="s">
        <v>235</v>
      </c>
      <c r="K6" s="23" t="s">
        <v>236</v>
      </c>
    </row>
    <row r="7" spans="1:11" ht="12.75">
      <c r="A7" s="234" t="s">
        <v>125</v>
      </c>
      <c r="B7" s="250"/>
      <c r="C7" s="250"/>
      <c r="D7" s="250"/>
      <c r="E7" s="250"/>
      <c r="F7" s="250"/>
      <c r="G7" s="250"/>
      <c r="H7" s="250"/>
      <c r="I7" s="272"/>
      <c r="J7" s="272"/>
      <c r="K7" s="273"/>
    </row>
    <row r="8" spans="1:11" ht="12.75">
      <c r="A8" s="228" t="s">
        <v>29</v>
      </c>
      <c r="B8" s="229"/>
      <c r="C8" s="229"/>
      <c r="D8" s="229"/>
      <c r="E8" s="229"/>
      <c r="F8" s="229"/>
      <c r="G8" s="229"/>
      <c r="H8" s="229"/>
      <c r="I8" s="1">
        <v>1</v>
      </c>
      <c r="J8" s="5">
        <v>1677691</v>
      </c>
      <c r="K8" s="5">
        <v>163792</v>
      </c>
    </row>
    <row r="9" spans="1:11" ht="12.75">
      <c r="A9" s="228" t="s">
        <v>30</v>
      </c>
      <c r="B9" s="229"/>
      <c r="C9" s="229"/>
      <c r="D9" s="229"/>
      <c r="E9" s="229"/>
      <c r="F9" s="229"/>
      <c r="G9" s="229"/>
      <c r="H9" s="229"/>
      <c r="I9" s="1">
        <v>2</v>
      </c>
      <c r="J9" s="5">
        <v>1519861</v>
      </c>
      <c r="K9" s="5">
        <v>1686546</v>
      </c>
    </row>
    <row r="10" spans="1:11" ht="12.75">
      <c r="A10" s="228" t="s">
        <v>31</v>
      </c>
      <c r="B10" s="229"/>
      <c r="C10" s="229"/>
      <c r="D10" s="229"/>
      <c r="E10" s="229"/>
      <c r="F10" s="229"/>
      <c r="G10" s="229"/>
      <c r="H10" s="229"/>
      <c r="I10" s="1">
        <v>3</v>
      </c>
      <c r="J10" s="5">
        <v>1870667</v>
      </c>
      <c r="K10" s="5">
        <v>2436762</v>
      </c>
    </row>
    <row r="11" spans="1:11" ht="12.75">
      <c r="A11" s="228" t="s">
        <v>32</v>
      </c>
      <c r="B11" s="229"/>
      <c r="C11" s="229"/>
      <c r="D11" s="229"/>
      <c r="E11" s="229"/>
      <c r="F11" s="229"/>
      <c r="G11" s="229"/>
      <c r="H11" s="229"/>
      <c r="I11" s="1">
        <v>4</v>
      </c>
      <c r="J11" s="5"/>
      <c r="K11" s="5"/>
    </row>
    <row r="12" spans="1:11" ht="12.75">
      <c r="A12" s="228" t="s">
        <v>33</v>
      </c>
      <c r="B12" s="229"/>
      <c r="C12" s="229"/>
      <c r="D12" s="229"/>
      <c r="E12" s="229"/>
      <c r="F12" s="229"/>
      <c r="G12" s="229"/>
      <c r="H12" s="229"/>
      <c r="I12" s="1">
        <v>5</v>
      </c>
      <c r="J12" s="5">
        <v>180998</v>
      </c>
      <c r="K12" s="5"/>
    </row>
    <row r="13" spans="1:11" ht="12.75">
      <c r="A13" s="228" t="s">
        <v>37</v>
      </c>
      <c r="B13" s="229"/>
      <c r="C13" s="229"/>
      <c r="D13" s="229"/>
      <c r="E13" s="229"/>
      <c r="F13" s="229"/>
      <c r="G13" s="229"/>
      <c r="H13" s="229"/>
      <c r="I13" s="1">
        <v>6</v>
      </c>
      <c r="J13" s="5">
        <f>187904+64988</f>
        <v>252892</v>
      </c>
      <c r="K13" s="5">
        <f>6072786-5151369</f>
        <v>921417</v>
      </c>
    </row>
    <row r="14" spans="1:11" ht="12.75">
      <c r="A14" s="225" t="s">
        <v>126</v>
      </c>
      <c r="B14" s="226"/>
      <c r="C14" s="226"/>
      <c r="D14" s="226"/>
      <c r="E14" s="226"/>
      <c r="F14" s="226"/>
      <c r="G14" s="226"/>
      <c r="H14" s="226"/>
      <c r="I14" s="1">
        <v>7</v>
      </c>
      <c r="J14" s="17">
        <f>SUM(J8:J13)</f>
        <v>5502109</v>
      </c>
      <c r="K14" s="17">
        <f>SUM(K8:K13)</f>
        <v>5208517</v>
      </c>
    </row>
    <row r="15" spans="1:11" ht="12.75">
      <c r="A15" s="228" t="s">
        <v>38</v>
      </c>
      <c r="B15" s="229"/>
      <c r="C15" s="229"/>
      <c r="D15" s="229"/>
      <c r="E15" s="229"/>
      <c r="F15" s="229"/>
      <c r="G15" s="229"/>
      <c r="H15" s="229"/>
      <c r="I15" s="1">
        <v>8</v>
      </c>
      <c r="J15" s="5"/>
      <c r="K15" s="5"/>
    </row>
    <row r="16" spans="1:11" ht="12.75">
      <c r="A16" s="228" t="s">
        <v>39</v>
      </c>
      <c r="B16" s="229"/>
      <c r="C16" s="229"/>
      <c r="D16" s="229"/>
      <c r="E16" s="229"/>
      <c r="F16" s="229"/>
      <c r="G16" s="229"/>
      <c r="H16" s="229"/>
      <c r="I16" s="1">
        <v>9</v>
      </c>
      <c r="J16" s="5">
        <f>5450147+J26</f>
        <v>5450147</v>
      </c>
      <c r="K16" s="5">
        <v>302969</v>
      </c>
    </row>
    <row r="17" spans="1:11" ht="12.75">
      <c r="A17" s="228" t="s">
        <v>40</v>
      </c>
      <c r="B17" s="229"/>
      <c r="C17" s="229"/>
      <c r="D17" s="229"/>
      <c r="E17" s="229"/>
      <c r="F17" s="229"/>
      <c r="G17" s="229"/>
      <c r="H17" s="229"/>
      <c r="I17" s="1">
        <v>10</v>
      </c>
      <c r="J17" s="5"/>
      <c r="K17" s="5">
        <v>505537</v>
      </c>
    </row>
    <row r="18" spans="1:13" ht="12.75">
      <c r="A18" s="228" t="s">
        <v>41</v>
      </c>
      <c r="B18" s="229"/>
      <c r="C18" s="229"/>
      <c r="D18" s="229"/>
      <c r="E18" s="229"/>
      <c r="F18" s="229"/>
      <c r="G18" s="229"/>
      <c r="H18" s="229"/>
      <c r="I18" s="1">
        <v>11</v>
      </c>
      <c r="J18" s="5"/>
      <c r="K18" s="5"/>
      <c r="M18" s="124"/>
    </row>
    <row r="19" spans="1:11" ht="12.75">
      <c r="A19" s="225" t="s">
        <v>127</v>
      </c>
      <c r="B19" s="226"/>
      <c r="C19" s="226"/>
      <c r="D19" s="226"/>
      <c r="E19" s="226"/>
      <c r="F19" s="226"/>
      <c r="G19" s="226"/>
      <c r="H19" s="226"/>
      <c r="I19" s="1">
        <v>12</v>
      </c>
      <c r="J19" s="17">
        <f>SUM(J15:J18)</f>
        <v>5450147</v>
      </c>
      <c r="K19" s="17">
        <f>SUM(K15:K18)</f>
        <v>808506</v>
      </c>
    </row>
    <row r="20" spans="1:11" ht="12.75">
      <c r="A20" s="225" t="s">
        <v>25</v>
      </c>
      <c r="B20" s="226"/>
      <c r="C20" s="226"/>
      <c r="D20" s="226"/>
      <c r="E20" s="226"/>
      <c r="F20" s="226"/>
      <c r="G20" s="226"/>
      <c r="H20" s="226"/>
      <c r="I20" s="1">
        <v>13</v>
      </c>
      <c r="J20" s="17">
        <f>IF(J14&gt;J19,J14-J19,0)</f>
        <v>51962</v>
      </c>
      <c r="K20" s="17">
        <f>IF(K14&gt;K19,K14-K19,0)</f>
        <v>4400011</v>
      </c>
    </row>
    <row r="21" spans="1:11" ht="12.75">
      <c r="A21" s="225" t="s">
        <v>26</v>
      </c>
      <c r="B21" s="226"/>
      <c r="C21" s="226"/>
      <c r="D21" s="226"/>
      <c r="E21" s="226"/>
      <c r="F21" s="226"/>
      <c r="G21" s="226"/>
      <c r="H21" s="226"/>
      <c r="I21" s="1">
        <v>14</v>
      </c>
      <c r="J21" s="17">
        <f>IF(J19&gt;J14,J19-J14,0)</f>
        <v>0</v>
      </c>
      <c r="K21" s="17">
        <f>IF(K19&gt;K14,K19-K14,0)</f>
        <v>0</v>
      </c>
    </row>
    <row r="22" spans="1:11" ht="12.75">
      <c r="A22" s="234" t="s">
        <v>128</v>
      </c>
      <c r="B22" s="250"/>
      <c r="C22" s="250"/>
      <c r="D22" s="250"/>
      <c r="E22" s="250"/>
      <c r="F22" s="250"/>
      <c r="G22" s="250"/>
      <c r="H22" s="250"/>
      <c r="I22" s="272"/>
      <c r="J22" s="272"/>
      <c r="K22" s="273"/>
    </row>
    <row r="23" spans="1:11" ht="12.75">
      <c r="A23" s="228" t="s">
        <v>142</v>
      </c>
      <c r="B23" s="229"/>
      <c r="C23" s="229"/>
      <c r="D23" s="229"/>
      <c r="E23" s="229"/>
      <c r="F23" s="229"/>
      <c r="G23" s="229"/>
      <c r="H23" s="229"/>
      <c r="I23" s="1">
        <v>15</v>
      </c>
      <c r="J23" s="5"/>
      <c r="K23" s="5"/>
    </row>
    <row r="24" spans="1:11" ht="12.75">
      <c r="A24" s="228" t="s">
        <v>143</v>
      </c>
      <c r="B24" s="229"/>
      <c r="C24" s="229"/>
      <c r="D24" s="229"/>
      <c r="E24" s="229"/>
      <c r="F24" s="229"/>
      <c r="G24" s="229"/>
      <c r="H24" s="229"/>
      <c r="I24" s="1">
        <v>16</v>
      </c>
      <c r="J24" s="35"/>
      <c r="K24" s="35"/>
    </row>
    <row r="25" spans="1:11" ht="12.75">
      <c r="A25" s="228" t="s">
        <v>144</v>
      </c>
      <c r="B25" s="229"/>
      <c r="C25" s="229"/>
      <c r="D25" s="229"/>
      <c r="E25" s="229"/>
      <c r="F25" s="229"/>
      <c r="G25" s="229"/>
      <c r="H25" s="229"/>
      <c r="I25" s="1">
        <v>17</v>
      </c>
      <c r="J25" s="5"/>
      <c r="K25" s="5"/>
    </row>
    <row r="26" spans="1:11" ht="12.75">
      <c r="A26" s="228" t="s">
        <v>145</v>
      </c>
      <c r="B26" s="229"/>
      <c r="C26" s="229"/>
      <c r="D26" s="229"/>
      <c r="E26" s="229"/>
      <c r="F26" s="229"/>
      <c r="G26" s="229"/>
      <c r="H26" s="229"/>
      <c r="I26" s="1">
        <v>18</v>
      </c>
      <c r="J26" s="5"/>
      <c r="K26" s="5"/>
    </row>
    <row r="27" spans="1:11" ht="12.75">
      <c r="A27" s="228" t="s">
        <v>146</v>
      </c>
      <c r="B27" s="229"/>
      <c r="C27" s="229"/>
      <c r="D27" s="229"/>
      <c r="E27" s="229"/>
      <c r="F27" s="229"/>
      <c r="G27" s="229"/>
      <c r="H27" s="229"/>
      <c r="I27" s="1">
        <v>19</v>
      </c>
      <c r="J27" s="5"/>
      <c r="K27" s="5"/>
    </row>
    <row r="28" spans="1:11" ht="12.75">
      <c r="A28" s="225" t="s">
        <v>132</v>
      </c>
      <c r="B28" s="226"/>
      <c r="C28" s="226"/>
      <c r="D28" s="226"/>
      <c r="E28" s="226"/>
      <c r="F28" s="226"/>
      <c r="G28" s="226"/>
      <c r="H28" s="226"/>
      <c r="I28" s="1">
        <v>20</v>
      </c>
      <c r="J28" s="17">
        <f>SUM(J23:J27)</f>
        <v>0</v>
      </c>
      <c r="K28" s="17">
        <f>SUM(K23:K27)</f>
        <v>0</v>
      </c>
    </row>
    <row r="29" spans="1:11" ht="12.75">
      <c r="A29" s="228" t="s">
        <v>96</v>
      </c>
      <c r="B29" s="229"/>
      <c r="C29" s="229"/>
      <c r="D29" s="229"/>
      <c r="E29" s="229"/>
      <c r="F29" s="229"/>
      <c r="G29" s="229"/>
      <c r="H29" s="229"/>
      <c r="I29" s="1">
        <v>21</v>
      </c>
      <c r="J29" s="5">
        <v>106821</v>
      </c>
      <c r="K29" s="5">
        <v>414410</v>
      </c>
    </row>
    <row r="30" spans="1:11" ht="12.75">
      <c r="A30" s="228" t="s">
        <v>97</v>
      </c>
      <c r="B30" s="229"/>
      <c r="C30" s="229"/>
      <c r="D30" s="229"/>
      <c r="E30" s="229"/>
      <c r="F30" s="229"/>
      <c r="G30" s="229"/>
      <c r="H30" s="229"/>
      <c r="I30" s="1">
        <v>22</v>
      </c>
      <c r="J30" s="5"/>
      <c r="K30" s="5"/>
    </row>
    <row r="31" spans="1:11" ht="12.75">
      <c r="A31" s="228" t="s">
        <v>9</v>
      </c>
      <c r="B31" s="229"/>
      <c r="C31" s="229"/>
      <c r="D31" s="229"/>
      <c r="E31" s="229"/>
      <c r="F31" s="229"/>
      <c r="G31" s="229"/>
      <c r="H31" s="229"/>
      <c r="I31" s="1">
        <v>23</v>
      </c>
      <c r="J31" s="5"/>
      <c r="K31" s="5">
        <f>2777500</f>
        <v>2777500</v>
      </c>
    </row>
    <row r="32" spans="1:11" ht="12.75">
      <c r="A32" s="225" t="s">
        <v>2</v>
      </c>
      <c r="B32" s="226"/>
      <c r="C32" s="226"/>
      <c r="D32" s="226"/>
      <c r="E32" s="226"/>
      <c r="F32" s="226"/>
      <c r="G32" s="226"/>
      <c r="H32" s="226"/>
      <c r="I32" s="1">
        <v>24</v>
      </c>
      <c r="J32" s="17">
        <f>SUM(J29:J31)</f>
        <v>106821</v>
      </c>
      <c r="K32" s="17">
        <f>SUM(K29:K31)</f>
        <v>3191910</v>
      </c>
    </row>
    <row r="33" spans="1:11" ht="12.75">
      <c r="A33" s="225" t="s">
        <v>27</v>
      </c>
      <c r="B33" s="226"/>
      <c r="C33" s="226"/>
      <c r="D33" s="226"/>
      <c r="E33" s="226"/>
      <c r="F33" s="226"/>
      <c r="G33" s="226"/>
      <c r="H33" s="226"/>
      <c r="I33" s="1">
        <v>25</v>
      </c>
      <c r="J33" s="17">
        <f>IF(J28&gt;J32,J28-J32,0)</f>
        <v>0</v>
      </c>
      <c r="K33" s="17">
        <f>IF(K28&gt;K32,K28-K32,0)</f>
        <v>0</v>
      </c>
    </row>
    <row r="34" spans="1:11" ht="12.75">
      <c r="A34" s="225" t="s">
        <v>28</v>
      </c>
      <c r="B34" s="226"/>
      <c r="C34" s="226"/>
      <c r="D34" s="226"/>
      <c r="E34" s="226"/>
      <c r="F34" s="226"/>
      <c r="G34" s="226"/>
      <c r="H34" s="226"/>
      <c r="I34" s="1">
        <v>26</v>
      </c>
      <c r="J34" s="17">
        <f>IF(J32&gt;J28,J32-J28,0)</f>
        <v>106821</v>
      </c>
      <c r="K34" s="17">
        <f>IF(K32&gt;K28,K32-K28,0)</f>
        <v>3191910</v>
      </c>
    </row>
    <row r="35" spans="1:11" ht="12.75">
      <c r="A35" s="234" t="s">
        <v>129</v>
      </c>
      <c r="B35" s="250"/>
      <c r="C35" s="250"/>
      <c r="D35" s="250"/>
      <c r="E35" s="250"/>
      <c r="F35" s="250"/>
      <c r="G35" s="250"/>
      <c r="H35" s="250"/>
      <c r="I35" s="272"/>
      <c r="J35" s="272"/>
      <c r="K35" s="273"/>
    </row>
    <row r="36" spans="1:11" ht="12.75">
      <c r="A36" s="228" t="s">
        <v>138</v>
      </c>
      <c r="B36" s="229"/>
      <c r="C36" s="229"/>
      <c r="D36" s="229"/>
      <c r="E36" s="229"/>
      <c r="F36" s="229"/>
      <c r="G36" s="229"/>
      <c r="H36" s="229"/>
      <c r="I36" s="1">
        <v>27</v>
      </c>
      <c r="J36" s="5"/>
      <c r="K36" s="5"/>
    </row>
    <row r="37" spans="1:11" ht="12.75">
      <c r="A37" s="228" t="s">
        <v>18</v>
      </c>
      <c r="B37" s="229"/>
      <c r="C37" s="229"/>
      <c r="D37" s="229"/>
      <c r="E37" s="229"/>
      <c r="F37" s="229"/>
      <c r="G37" s="229"/>
      <c r="H37" s="229"/>
      <c r="I37" s="1">
        <v>28</v>
      </c>
      <c r="J37" s="5"/>
      <c r="K37" s="5"/>
    </row>
    <row r="38" spans="1:11" ht="12.75">
      <c r="A38" s="228" t="s">
        <v>19</v>
      </c>
      <c r="B38" s="229"/>
      <c r="C38" s="229"/>
      <c r="D38" s="229"/>
      <c r="E38" s="229"/>
      <c r="F38" s="229"/>
      <c r="G38" s="229"/>
      <c r="H38" s="229"/>
      <c r="I38" s="1">
        <v>29</v>
      </c>
      <c r="J38" s="5"/>
      <c r="K38" s="5"/>
    </row>
    <row r="39" spans="1:11" ht="12.75">
      <c r="A39" s="225" t="s">
        <v>54</v>
      </c>
      <c r="B39" s="226"/>
      <c r="C39" s="226"/>
      <c r="D39" s="226"/>
      <c r="E39" s="226"/>
      <c r="F39" s="226"/>
      <c r="G39" s="226"/>
      <c r="H39" s="226"/>
      <c r="I39" s="1">
        <v>30</v>
      </c>
      <c r="J39" s="17">
        <f>SUM(J36:J38)</f>
        <v>0</v>
      </c>
      <c r="K39" s="17">
        <f>SUM(K36:K38)</f>
        <v>0</v>
      </c>
    </row>
    <row r="40" spans="1:11" ht="12.75">
      <c r="A40" s="228" t="s">
        <v>20</v>
      </c>
      <c r="B40" s="229"/>
      <c r="C40" s="229"/>
      <c r="D40" s="229"/>
      <c r="E40" s="229"/>
      <c r="F40" s="229"/>
      <c r="G40" s="229"/>
      <c r="H40" s="229"/>
      <c r="I40" s="1">
        <v>31</v>
      </c>
      <c r="J40" s="5">
        <v>2454720</v>
      </c>
      <c r="K40" s="5"/>
    </row>
    <row r="41" spans="1:11" ht="12.75">
      <c r="A41" s="228" t="s">
        <v>21</v>
      </c>
      <c r="B41" s="229"/>
      <c r="C41" s="229"/>
      <c r="D41" s="229"/>
      <c r="E41" s="229"/>
      <c r="F41" s="229"/>
      <c r="G41" s="229"/>
      <c r="H41" s="229"/>
      <c r="I41" s="1">
        <v>32</v>
      </c>
      <c r="J41" s="5"/>
      <c r="K41" s="5"/>
    </row>
    <row r="42" spans="1:11" ht="12.75">
      <c r="A42" s="228" t="s">
        <v>22</v>
      </c>
      <c r="B42" s="229"/>
      <c r="C42" s="229"/>
      <c r="D42" s="229"/>
      <c r="E42" s="229"/>
      <c r="F42" s="229"/>
      <c r="G42" s="229"/>
      <c r="H42" s="229"/>
      <c r="I42" s="1">
        <v>33</v>
      </c>
      <c r="J42" s="5"/>
      <c r="K42" s="5"/>
    </row>
    <row r="43" spans="1:11" ht="12.75">
      <c r="A43" s="228" t="s">
        <v>23</v>
      </c>
      <c r="B43" s="229"/>
      <c r="C43" s="229"/>
      <c r="D43" s="229"/>
      <c r="E43" s="229"/>
      <c r="F43" s="229"/>
      <c r="G43" s="229"/>
      <c r="H43" s="229"/>
      <c r="I43" s="1">
        <v>34</v>
      </c>
      <c r="J43" s="5"/>
      <c r="K43" s="5"/>
    </row>
    <row r="44" spans="1:11" ht="12.75">
      <c r="A44" s="228" t="s">
        <v>24</v>
      </c>
      <c r="B44" s="229"/>
      <c r="C44" s="229"/>
      <c r="D44" s="229"/>
      <c r="E44" s="229"/>
      <c r="F44" s="229"/>
      <c r="G44" s="229"/>
      <c r="H44" s="229"/>
      <c r="I44" s="1">
        <v>35</v>
      </c>
      <c r="J44" s="5">
        <f>75000+353598+2067</f>
        <v>430665</v>
      </c>
      <c r="K44" s="5"/>
    </row>
    <row r="45" spans="1:11" ht="12.75">
      <c r="A45" s="225" t="s">
        <v>55</v>
      </c>
      <c r="B45" s="226"/>
      <c r="C45" s="226"/>
      <c r="D45" s="226"/>
      <c r="E45" s="226"/>
      <c r="F45" s="226"/>
      <c r="G45" s="226"/>
      <c r="H45" s="226"/>
      <c r="I45" s="1">
        <v>36</v>
      </c>
      <c r="J45" s="17">
        <f>SUM(J40:J44)</f>
        <v>2885385</v>
      </c>
      <c r="K45" s="17">
        <f>SUM(K40:K44)</f>
        <v>0</v>
      </c>
    </row>
    <row r="46" spans="1:11" ht="12.75">
      <c r="A46" s="225" t="s">
        <v>10</v>
      </c>
      <c r="B46" s="226"/>
      <c r="C46" s="226"/>
      <c r="D46" s="226"/>
      <c r="E46" s="226"/>
      <c r="F46" s="226"/>
      <c r="G46" s="226"/>
      <c r="H46" s="226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25" t="s">
        <v>11</v>
      </c>
      <c r="B47" s="226"/>
      <c r="C47" s="226"/>
      <c r="D47" s="226"/>
      <c r="E47" s="226"/>
      <c r="F47" s="226"/>
      <c r="G47" s="226"/>
      <c r="H47" s="226"/>
      <c r="I47" s="1">
        <v>38</v>
      </c>
      <c r="J47" s="17">
        <f>IF(J45&gt;J39,J45-J39,0)</f>
        <v>2885385</v>
      </c>
      <c r="K47" s="17">
        <f>IF(K45&gt;K39,K45-K39,0)</f>
        <v>0</v>
      </c>
    </row>
    <row r="48" spans="1:11" ht="12.75">
      <c r="A48" s="228" t="s">
        <v>56</v>
      </c>
      <c r="B48" s="229"/>
      <c r="C48" s="229"/>
      <c r="D48" s="229"/>
      <c r="E48" s="229"/>
      <c r="F48" s="229"/>
      <c r="G48" s="229"/>
      <c r="H48" s="229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1208101</v>
      </c>
    </row>
    <row r="49" spans="1:11" ht="12.75">
      <c r="A49" s="228" t="s">
        <v>57</v>
      </c>
      <c r="B49" s="229"/>
      <c r="C49" s="229"/>
      <c r="D49" s="229"/>
      <c r="E49" s="229"/>
      <c r="F49" s="229"/>
      <c r="G49" s="229"/>
      <c r="H49" s="229"/>
      <c r="I49" s="1">
        <v>40</v>
      </c>
      <c r="J49" s="17">
        <f>IF(J21-J20+J34-J33+J47-J46&gt;0,J21-J20+J34-J33+J47-J46,0)</f>
        <v>2940244</v>
      </c>
      <c r="K49" s="17">
        <f>IF(K21-K20+K34-K33+K47-K46&gt;0,K21-K20+K34-K33+K47-K46,0)</f>
        <v>0</v>
      </c>
    </row>
    <row r="50" spans="1:11" ht="12.75">
      <c r="A50" s="228" t="s">
        <v>130</v>
      </c>
      <c r="B50" s="229"/>
      <c r="C50" s="229"/>
      <c r="D50" s="229"/>
      <c r="E50" s="229"/>
      <c r="F50" s="229"/>
      <c r="G50" s="229"/>
      <c r="H50" s="229"/>
      <c r="I50" s="1">
        <v>41</v>
      </c>
      <c r="J50" s="5">
        <v>8656219</v>
      </c>
      <c r="K50" s="5">
        <v>4864685</v>
      </c>
    </row>
    <row r="51" spans="1:11" ht="12.75">
      <c r="A51" s="228" t="s">
        <v>139</v>
      </c>
      <c r="B51" s="229"/>
      <c r="C51" s="229"/>
      <c r="D51" s="229"/>
      <c r="E51" s="229"/>
      <c r="F51" s="229"/>
      <c r="G51" s="229"/>
      <c r="H51" s="229"/>
      <c r="I51" s="1">
        <v>42</v>
      </c>
      <c r="J51" s="5">
        <f>J48</f>
        <v>0</v>
      </c>
      <c r="K51" s="5">
        <f>K48</f>
        <v>1208101</v>
      </c>
    </row>
    <row r="52" spans="1:11" ht="12.75">
      <c r="A52" s="228" t="s">
        <v>140</v>
      </c>
      <c r="B52" s="229"/>
      <c r="C52" s="229"/>
      <c r="D52" s="229"/>
      <c r="E52" s="229"/>
      <c r="F52" s="229"/>
      <c r="G52" s="229"/>
      <c r="H52" s="229"/>
      <c r="I52" s="1">
        <v>43</v>
      </c>
      <c r="J52" s="5">
        <f>J49</f>
        <v>2940244</v>
      </c>
      <c r="K52" s="5">
        <f>K49</f>
        <v>0</v>
      </c>
    </row>
    <row r="53" spans="1:11" ht="12.75">
      <c r="A53" s="240" t="s">
        <v>141</v>
      </c>
      <c r="B53" s="241"/>
      <c r="C53" s="241"/>
      <c r="D53" s="241"/>
      <c r="E53" s="241"/>
      <c r="F53" s="241"/>
      <c r="G53" s="241"/>
      <c r="H53" s="241"/>
      <c r="I53" s="4">
        <v>44</v>
      </c>
      <c r="J53" s="19">
        <f>J50+J51-J52</f>
        <v>5715975</v>
      </c>
      <c r="K53" s="19">
        <f>K50+K51-K52</f>
        <v>6072786</v>
      </c>
    </row>
    <row r="54" ht="12.75">
      <c r="K54" s="125"/>
    </row>
    <row r="55" ht="12.75">
      <c r="K55" s="124"/>
    </row>
    <row r="57" ht="12.75">
      <c r="K57" s="124"/>
    </row>
  </sheetData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8:K8 J10:K13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L14" sqref="L14:L17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2" width="10.28125" style="26" bestFit="1" customWidth="1"/>
    <col min="13" max="16384" width="9.140625" style="26" customWidth="1"/>
  </cols>
  <sheetData>
    <row r="1" spans="1:12" ht="12.75">
      <c r="A1" s="280" t="s">
        <v>233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25"/>
    </row>
    <row r="2" spans="1:12" ht="15.75">
      <c r="A2" s="9"/>
      <c r="B2" s="24"/>
      <c r="C2" s="291" t="s">
        <v>234</v>
      </c>
      <c r="D2" s="291"/>
      <c r="E2" s="27">
        <v>41275</v>
      </c>
      <c r="F2" s="10" t="s">
        <v>203</v>
      </c>
      <c r="G2" s="292">
        <v>40999</v>
      </c>
      <c r="H2" s="293"/>
      <c r="I2" s="24"/>
      <c r="J2" s="24"/>
      <c r="K2" s="24"/>
      <c r="L2" s="28"/>
    </row>
    <row r="3" spans="1:11" ht="23.25">
      <c r="A3" s="294" t="s">
        <v>45</v>
      </c>
      <c r="B3" s="294"/>
      <c r="C3" s="294"/>
      <c r="D3" s="294"/>
      <c r="E3" s="294"/>
      <c r="F3" s="294"/>
      <c r="G3" s="294"/>
      <c r="H3" s="294"/>
      <c r="I3" s="30" t="s">
        <v>257</v>
      </c>
      <c r="J3" s="31" t="s">
        <v>119</v>
      </c>
      <c r="K3" s="31" t="s">
        <v>120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33">
        <v>2</v>
      </c>
      <c r="J4" s="32" t="s">
        <v>235</v>
      </c>
      <c r="K4" s="32" t="s">
        <v>236</v>
      </c>
    </row>
    <row r="5" spans="1:11" ht="12.75">
      <c r="A5" s="283" t="s">
        <v>237</v>
      </c>
      <c r="B5" s="284"/>
      <c r="C5" s="284"/>
      <c r="D5" s="284"/>
      <c r="E5" s="284"/>
      <c r="F5" s="284"/>
      <c r="G5" s="284"/>
      <c r="H5" s="284"/>
      <c r="I5" s="11">
        <v>1</v>
      </c>
      <c r="J5" s="12">
        <v>365478120</v>
      </c>
      <c r="K5" s="12">
        <v>365478120</v>
      </c>
    </row>
    <row r="6" spans="1:11" ht="12.75">
      <c r="A6" s="283" t="s">
        <v>238</v>
      </c>
      <c r="B6" s="284"/>
      <c r="C6" s="284"/>
      <c r="D6" s="284"/>
      <c r="E6" s="284"/>
      <c r="F6" s="284"/>
      <c r="G6" s="284"/>
      <c r="H6" s="284"/>
      <c r="I6" s="11">
        <v>2</v>
      </c>
      <c r="J6" s="13">
        <v>34826</v>
      </c>
      <c r="K6" s="13">
        <v>63379</v>
      </c>
    </row>
    <row r="7" spans="1:11" ht="12.75">
      <c r="A7" s="283" t="s">
        <v>239</v>
      </c>
      <c r="B7" s="284"/>
      <c r="C7" s="284"/>
      <c r="D7" s="284"/>
      <c r="E7" s="284"/>
      <c r="F7" s="284"/>
      <c r="G7" s="284"/>
      <c r="H7" s="284"/>
      <c r="I7" s="11">
        <v>3</v>
      </c>
      <c r="J7" s="13">
        <v>785000</v>
      </c>
      <c r="K7" s="13">
        <v>1344338</v>
      </c>
    </row>
    <row r="8" spans="1:11" ht="12.75">
      <c r="A8" s="283" t="s">
        <v>240</v>
      </c>
      <c r="B8" s="284"/>
      <c r="C8" s="284"/>
      <c r="D8" s="284"/>
      <c r="E8" s="284"/>
      <c r="F8" s="284"/>
      <c r="G8" s="284"/>
      <c r="H8" s="284"/>
      <c r="I8" s="11">
        <v>4</v>
      </c>
      <c r="J8" s="13">
        <v>11186756</v>
      </c>
      <c r="K8" s="13">
        <v>3151649</v>
      </c>
    </row>
    <row r="9" spans="1:11" ht="12.75">
      <c r="A9" s="283" t="s">
        <v>241</v>
      </c>
      <c r="B9" s="284"/>
      <c r="C9" s="284"/>
      <c r="D9" s="284"/>
      <c r="E9" s="284"/>
      <c r="F9" s="284"/>
      <c r="G9" s="284"/>
      <c r="H9" s="284"/>
      <c r="I9" s="11">
        <v>5</v>
      </c>
      <c r="J9" s="13">
        <v>1726523</v>
      </c>
      <c r="K9" s="13">
        <v>163792</v>
      </c>
    </row>
    <row r="10" spans="1:11" ht="12.75">
      <c r="A10" s="283" t="s">
        <v>242</v>
      </c>
      <c r="B10" s="284"/>
      <c r="C10" s="284"/>
      <c r="D10" s="284"/>
      <c r="E10" s="284"/>
      <c r="F10" s="284"/>
      <c r="G10" s="284"/>
      <c r="H10" s="284"/>
      <c r="I10" s="11">
        <v>6</v>
      </c>
      <c r="J10" s="13"/>
      <c r="K10" s="13"/>
    </row>
    <row r="11" spans="1:11" ht="12.75">
      <c r="A11" s="283" t="s">
        <v>243</v>
      </c>
      <c r="B11" s="284"/>
      <c r="C11" s="284"/>
      <c r="D11" s="284"/>
      <c r="E11" s="284"/>
      <c r="F11" s="284"/>
      <c r="G11" s="284"/>
      <c r="H11" s="284"/>
      <c r="I11" s="11">
        <v>7</v>
      </c>
      <c r="J11" s="13"/>
      <c r="K11" s="13"/>
    </row>
    <row r="12" spans="1:11" ht="12.75">
      <c r="A12" s="283" t="s">
        <v>244</v>
      </c>
      <c r="B12" s="284"/>
      <c r="C12" s="284"/>
      <c r="D12" s="284"/>
      <c r="E12" s="284"/>
      <c r="F12" s="284"/>
      <c r="G12" s="284"/>
      <c r="H12" s="284"/>
      <c r="I12" s="11">
        <v>8</v>
      </c>
      <c r="J12" s="13"/>
      <c r="K12" s="13"/>
    </row>
    <row r="13" spans="1:11" ht="12.75">
      <c r="A13" s="283" t="s">
        <v>245</v>
      </c>
      <c r="B13" s="284"/>
      <c r="C13" s="284"/>
      <c r="D13" s="284"/>
      <c r="E13" s="284"/>
      <c r="F13" s="284"/>
      <c r="G13" s="284"/>
      <c r="H13" s="284"/>
      <c r="I13" s="11">
        <v>9</v>
      </c>
      <c r="J13" s="13"/>
      <c r="K13" s="13"/>
    </row>
    <row r="14" spans="1:11" ht="12.75">
      <c r="A14" s="285" t="s">
        <v>246</v>
      </c>
      <c r="B14" s="286"/>
      <c r="C14" s="286"/>
      <c r="D14" s="286"/>
      <c r="E14" s="286"/>
      <c r="F14" s="286"/>
      <c r="G14" s="286"/>
      <c r="H14" s="286"/>
      <c r="I14" s="11">
        <v>10</v>
      </c>
      <c r="J14" s="142">
        <f>SUM(J5:J13)</f>
        <v>379211225</v>
      </c>
      <c r="K14" s="142">
        <f>SUM(K5:K13)</f>
        <v>370201278</v>
      </c>
    </row>
    <row r="15" spans="1:11" ht="12.75">
      <c r="A15" s="283" t="s">
        <v>247</v>
      </c>
      <c r="B15" s="284"/>
      <c r="C15" s="284"/>
      <c r="D15" s="284"/>
      <c r="E15" s="284"/>
      <c r="F15" s="284"/>
      <c r="G15" s="284"/>
      <c r="H15" s="284"/>
      <c r="I15" s="11">
        <v>11</v>
      </c>
      <c r="J15" s="13"/>
      <c r="K15" s="13"/>
    </row>
    <row r="16" spans="1:11" ht="12.75">
      <c r="A16" s="283" t="s">
        <v>248</v>
      </c>
      <c r="B16" s="284"/>
      <c r="C16" s="284"/>
      <c r="D16" s="284"/>
      <c r="E16" s="284"/>
      <c r="F16" s="284"/>
      <c r="G16" s="284"/>
      <c r="H16" s="284"/>
      <c r="I16" s="11">
        <v>12</v>
      </c>
      <c r="J16" s="13"/>
      <c r="K16" s="13"/>
    </row>
    <row r="17" spans="1:11" ht="12.75">
      <c r="A17" s="283" t="s">
        <v>249</v>
      </c>
      <c r="B17" s="284"/>
      <c r="C17" s="284"/>
      <c r="D17" s="284"/>
      <c r="E17" s="284"/>
      <c r="F17" s="284"/>
      <c r="G17" s="284"/>
      <c r="H17" s="284"/>
      <c r="I17" s="11">
        <v>13</v>
      </c>
      <c r="J17" s="13"/>
      <c r="K17" s="13"/>
    </row>
    <row r="18" spans="1:11" ht="12.75">
      <c r="A18" s="283" t="s">
        <v>250</v>
      </c>
      <c r="B18" s="284"/>
      <c r="C18" s="284"/>
      <c r="D18" s="284"/>
      <c r="E18" s="284"/>
      <c r="F18" s="284"/>
      <c r="G18" s="284"/>
      <c r="H18" s="284"/>
      <c r="I18" s="11">
        <v>14</v>
      </c>
      <c r="J18" s="13"/>
      <c r="K18" s="13"/>
    </row>
    <row r="19" spans="1:11" ht="12.75">
      <c r="A19" s="283" t="s">
        <v>251</v>
      </c>
      <c r="B19" s="284"/>
      <c r="C19" s="284"/>
      <c r="D19" s="284"/>
      <c r="E19" s="284"/>
      <c r="F19" s="284"/>
      <c r="G19" s="284"/>
      <c r="H19" s="284"/>
      <c r="I19" s="11">
        <v>15</v>
      </c>
      <c r="J19" s="13"/>
      <c r="K19" s="13"/>
    </row>
    <row r="20" spans="1:11" ht="12.75">
      <c r="A20" s="283" t="s">
        <v>252</v>
      </c>
      <c r="B20" s="284"/>
      <c r="C20" s="284"/>
      <c r="D20" s="284"/>
      <c r="E20" s="284"/>
      <c r="F20" s="284"/>
      <c r="G20" s="284"/>
      <c r="H20" s="284"/>
      <c r="I20" s="11">
        <v>16</v>
      </c>
      <c r="J20" s="13"/>
      <c r="K20" s="13"/>
    </row>
    <row r="21" spans="1:11" ht="12.75">
      <c r="A21" s="285" t="s">
        <v>253</v>
      </c>
      <c r="B21" s="286"/>
      <c r="C21" s="286"/>
      <c r="D21" s="286"/>
      <c r="E21" s="286"/>
      <c r="F21" s="286"/>
      <c r="G21" s="286"/>
      <c r="H21" s="286"/>
      <c r="I21" s="11">
        <v>17</v>
      </c>
      <c r="J21" s="29">
        <f>SUM(J15:J20)</f>
        <v>0</v>
      </c>
      <c r="K21" s="29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4" t="s">
        <v>254</v>
      </c>
      <c r="B23" s="275"/>
      <c r="C23" s="275"/>
      <c r="D23" s="275"/>
      <c r="E23" s="275"/>
      <c r="F23" s="275"/>
      <c r="G23" s="275"/>
      <c r="H23" s="275"/>
      <c r="I23" s="14">
        <v>18</v>
      </c>
      <c r="J23" s="12"/>
      <c r="K23" s="12"/>
    </row>
    <row r="24" spans="1:11" ht="17.25" customHeight="1">
      <c r="A24" s="276" t="s">
        <v>255</v>
      </c>
      <c r="B24" s="277"/>
      <c r="C24" s="277"/>
      <c r="D24" s="277"/>
      <c r="E24" s="277"/>
      <c r="F24" s="277"/>
      <c r="G24" s="277"/>
      <c r="H24" s="277"/>
      <c r="I24" s="15">
        <v>19</v>
      </c>
      <c r="J24" s="29"/>
      <c r="K24" s="29"/>
    </row>
    <row r="25" spans="1:11" ht="30" customHeight="1">
      <c r="A25" s="278" t="s">
        <v>256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296" t="s">
        <v>232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297" t="s">
        <v>267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2013-04-29T07:09:18Z</cp:lastPrinted>
  <dcterms:created xsi:type="dcterms:W3CDTF">2008-10-17T11:51:54Z</dcterms:created>
  <dcterms:modified xsi:type="dcterms:W3CDTF">2013-04-30T09:20:44Z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